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SIC\SIC 2026\PA\FORMULACIÓN\Versiones\publicaciones\"/>
    </mc:Choice>
  </mc:AlternateContent>
  <xr:revisionPtr revIDLastSave="0" documentId="13_ncr:1_{FF9FB9FD-2A65-43FC-8933-71AB700CFF41}" xr6:coauthVersionLast="47" xr6:coauthVersionMax="47" xr10:uidLastSave="{00000000-0000-0000-0000-000000000000}"/>
  <bookViews>
    <workbookView xWindow="-120" yWindow="-120" windowWidth="20730" windowHeight="11040" tabRatio="836" firstSheet="1" activeTab="1" xr2:uid="{9FBA3923-6691-4B80-8905-8C92C03B4639}"/>
  </bookViews>
  <sheets>
    <sheet name="Hoja4" sheetId="23" state="hidden" r:id="rId1"/>
    <sheet name="CONTENIDO " sheetId="5" r:id="rId2"/>
    <sheet name="Dimensión 1 - Talento Humano " sheetId="18" r:id="rId3"/>
    <sheet name="Dimensión 2 - Direccionamiento" sheetId="7" r:id="rId4"/>
    <sheet name="Dimensión 3-Gestión con Valor" sheetId="19" r:id="rId5"/>
    <sheet name="Dimensión 4 - Evaluación de res" sheetId="14" r:id="rId6"/>
    <sheet name="Dimensión 5 - Información y com" sheetId="15" r:id="rId7"/>
    <sheet name="Dimensión 6 - GESCO+I" sheetId="16" r:id="rId8"/>
    <sheet name="Dimensión 7 - Control Interno" sheetId="17" r:id="rId9"/>
    <sheet name="PAI 2026 Consolidado" sheetId="26" r:id="rId10"/>
    <sheet name="Convenciones" sheetId="27" r:id="rId11"/>
    <sheet name="Plantilla publicacion" sheetId="25" state="hidden" r:id="rId12"/>
    <sheet name="PA GPS 2026 "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#REF!</definedName>
    <definedName name="\Z">#REF!</definedName>
    <definedName name="_38_GAI" localSheetId="10">[1]LISTAS!#REF!</definedName>
    <definedName name="_38_GAI">[1]LISTAS!#REF!</definedName>
    <definedName name="_xlnm._FilterDatabase" localSheetId="2" hidden="1">'Dimensión 1 - Talento Humano '!$A$9:$M$38</definedName>
    <definedName name="_xlnm._FilterDatabase" localSheetId="3" hidden="1">'Dimensión 2 - Direccionamiento'!$A$7:$M$54</definedName>
    <definedName name="_xlnm._FilterDatabase" localSheetId="4" hidden="1">'Dimensión 3-Gestión con Valor'!$A$9:$M$298</definedName>
    <definedName name="_xlnm._FilterDatabase" localSheetId="5" hidden="1">'Dimensión 4 - Evaluación de res'!$A$9:$M$14</definedName>
    <definedName name="_xlnm._FilterDatabase" localSheetId="6" hidden="1">'Dimensión 5 - Información y com'!$A$9:$M$26</definedName>
    <definedName name="_xlnm._FilterDatabase" localSheetId="7" hidden="1">'Dimensión 6 - GESCO+I'!$A$9:$M$45</definedName>
    <definedName name="_xlnm._FilterDatabase" localSheetId="8" hidden="1">'Dimensión 7 - Control Interno'!$A$9:$M$18</definedName>
    <definedName name="_xlnm._FilterDatabase" localSheetId="0" hidden="1">Hoja4!$A$4:$F$36</definedName>
    <definedName name="_xlnm._FilterDatabase" localSheetId="12" hidden="1">'PA GPS 2026 '!$A$3:$V$461</definedName>
    <definedName name="_xlnm._FilterDatabase" localSheetId="9" hidden="1">'PAI 2026 Consolidado'!$A$5:$W$463</definedName>
    <definedName name="_xlnm._FilterDatabase" localSheetId="11" hidden="1">'Plantilla publicacion'!$A$2:$J$460</definedName>
    <definedName name="A_IMPRESIÓN_IM">#REF!</definedName>
    <definedName name="aa">#REF!</definedName>
    <definedName name="aaaqqww">#REF!</definedName>
    <definedName name="AC">#REF!</definedName>
    <definedName name="AccountAlias">#REF!</definedName>
    <definedName name="AccountBalance">#REF!</definedName>
    <definedName name="AccountDate">#REF!</definedName>
    <definedName name="AccountNumber">#REF!</definedName>
    <definedName name="AccountOwner">#REF!</definedName>
    <definedName name="ACI">#REF!</definedName>
    <definedName name="ACTIVIDAD">#REF!</definedName>
    <definedName name="ACTIVIDADBP">#REF!</definedName>
    <definedName name="ACTIVIDADBP2">#REF!</definedName>
    <definedName name="activo">[2]DESPLEGABLES!#REF!</definedName>
    <definedName name="ANARE1232">'[3]1232'!#REF!</definedName>
    <definedName name="ANARE3431">'[3]3431'!#REF!</definedName>
    <definedName name="ANARES1111">'[4]PE-14'!#REF!</definedName>
    <definedName name="ANARES1112">'[3]1112'!$C$30</definedName>
    <definedName name="ANARES1113">'[3]1113'!$B$36</definedName>
    <definedName name="ANARES1121">'[3]1121'!$B$36</definedName>
    <definedName name="ANARES1122">'[3]1122'!$B$34</definedName>
    <definedName name="ANARES1131">'[3]1131'!$B$33</definedName>
    <definedName name="ANARES1141">'[3]1141'!$B$35</definedName>
    <definedName name="ANARES1211">'[3]1211'!$B$36</definedName>
    <definedName name="ANARES1212">'[3]1212'!$B$36</definedName>
    <definedName name="ANARES1221">'[3]1221'!$B$36</definedName>
    <definedName name="ANARES1222">'[3]1222'!$B$39</definedName>
    <definedName name="ANARES1231">'[3]1231'!$B$38</definedName>
    <definedName name="ANARES1232">'[3]1232'!$B$47</definedName>
    <definedName name="ANARES1233">'[3]1233'!$B$35</definedName>
    <definedName name="ANARES1234">'[3]1234'!$B$39</definedName>
    <definedName name="ANARES1241">'[3]1241'!$B$35</definedName>
    <definedName name="ANARES2111">'[3]2111'!$B$38</definedName>
    <definedName name="ANARES2211">'[3]2211'!$B$35</definedName>
    <definedName name="ANARES3111">'[3]3111'!$B$44</definedName>
    <definedName name="ANARES3112">'[3]3112'!$L$30</definedName>
    <definedName name="ANARES3211">'[3]3211'!$B$35</definedName>
    <definedName name="ANARES3231">'[3]3231'!$B$38</definedName>
    <definedName name="ANARES3232">'[3]3232'!$B$35</definedName>
    <definedName name="ANARES3233">'[3]3233'!$B$36</definedName>
    <definedName name="ANARES3241">'[3]3241'!$A$1</definedName>
    <definedName name="ANARES3242">'[3]3242'!$B$36</definedName>
    <definedName name="ANARES3243">'[3]3243'!$B$36</definedName>
    <definedName name="ANARES3244">'[3]3244'!$B$9</definedName>
    <definedName name="ANARES3245">'[3]3245'!$B$41</definedName>
    <definedName name="ANARES3246">'[3]3246'!$B$38</definedName>
    <definedName name="ANARES3311">'[3]3311'!$B$36</definedName>
    <definedName name="ANARES3411">'[3]3411'!$B$38</definedName>
    <definedName name="ANARES3421">'[3]3421'!$B$60</definedName>
    <definedName name="ANARES3422">'[3]3422'!$B$44</definedName>
    <definedName name="ANARES3423">'[3]3423'!$B$59</definedName>
    <definedName name="ANARES3431">'[3]3431'!$B$65</definedName>
    <definedName name="ANARES3441">'[3]3441'!$B$38</definedName>
    <definedName name="ANARES3442">'[3]3442'!$B$34</definedName>
    <definedName name="ANARES3443">'[3]3443'!$B$35</definedName>
    <definedName name="ANARES3444">'[3]3444'!$B$36</definedName>
    <definedName name="ANARES3451">'[3]3451'!$B$44</definedName>
    <definedName name="ANARESU1232">'[3]1232'!#REF!</definedName>
    <definedName name="ANARESU3233">'[3]3233'!#REF!</definedName>
    <definedName name="años">#REF!</definedName>
    <definedName name="APELLIDOS">#REF!</definedName>
    <definedName name="area" localSheetId="10">'[5]Formulacion PA'!$Y$92:$Y$104</definedName>
    <definedName name="area" localSheetId="9">[6]LISTAS!$I$4:$I$38</definedName>
    <definedName name="area" localSheetId="11">[6]LISTAS!$I$4:$I$38</definedName>
    <definedName name="area">[7]LISTAS!$I$4:$I$38</definedName>
    <definedName name="_xlnm.Print_Area" localSheetId="3">'Dimensión 2 - Direccionamiento'!$B$1:$M$54</definedName>
    <definedName name="_xlnm.Print_Area" localSheetId="4">'Dimensión 3-Gestión con Valor'!$B$1:$M$297</definedName>
    <definedName name="_xlnm.Print_Area">#REF!</definedName>
    <definedName name="areadependencia">#REF!</definedName>
    <definedName name="Areas">#REF!</definedName>
    <definedName name="ÁREAS">#REF!</definedName>
    <definedName name="areasdepen">#REF!</definedName>
    <definedName name="areasreponsables">'[5]Formulacion PA'!$A$92:$A$121</definedName>
    <definedName name="Arrenda">[8]Formato!$AJ$422:$AJ$423</definedName>
    <definedName name="ASAS">#REF!</definedName>
    <definedName name="asassasa">'[9]271-basica'!#REF!</definedName>
    <definedName name="ASD">#REF!</definedName>
    <definedName name="ASDAQWEQWE">#REF!</definedName>
    <definedName name="asigbas">[10]planta2002!$I:$I</definedName>
    <definedName name="asigmen">'[11]UNIDAD ICT'!$G:$G</definedName>
    <definedName name="ASO_PLAN">[12]LISTAS!$E$494:$E$495</definedName>
    <definedName name="auxalm">[10]planta2002!$L:$L</definedName>
    <definedName name="B">#REF!</definedName>
    <definedName name="bien_o_servicio">[2]DESPLEGABLES!#REF!</definedName>
    <definedName name="boncom">#REF!</definedName>
    <definedName name="bonrec">#REF!</definedName>
    <definedName name="bonser">[10]planta2002!$M:$M</definedName>
    <definedName name="calsificar">'[13]cod Proceso'!#REF!</definedName>
    <definedName name="Capacit">[8]Formato!$AT$422:$AT$424</definedName>
    <definedName name="cargo">#REF!</definedName>
    <definedName name="cargos">[14]listas!$AY$2:$AY$67</definedName>
    <definedName name="cccc">'[9]271-basica'!#REF!</definedName>
    <definedName name="CCP">[15]LISTAS!$B$7:$B$24</definedName>
    <definedName name="CCP_FUNC">#REF!</definedName>
    <definedName name="CCP_FUNCIONAMIENTO">[12]LISTAS!$B$487:$B$526</definedName>
    <definedName name="cesfna">#REF!</definedName>
    <definedName name="cfghjki">#REF!</definedName>
    <definedName name="clasificacion">'[13]cod Proceso'!#REF!</definedName>
    <definedName name="clasificador">[16]Listas!$W$3:$W$11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'[16]obj-produc'!#REF!</definedName>
    <definedName name="cod.20110110002434">'[16]obj-produc'!#REF!</definedName>
    <definedName name="cod.20130110000232">'[16]obj-produc'!#REF!</definedName>
    <definedName name="cod.20130110001971DIES">'[16]obj-produc'!#REF!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ACTIVIDAD">'[17]TODAS (2)'!$F$5:$F$50</definedName>
    <definedName name="codigo8100">[14]listas!#REF!</definedName>
    <definedName name="CODIGO8410">[14]listas!#REF!</definedName>
    <definedName name="comfam">#REF!</definedName>
    <definedName name="COMPETENCIA">#REF!</definedName>
    <definedName name="componente">#REF!</definedName>
    <definedName name="componentes">[14]listas!$I$48:$I$62</definedName>
    <definedName name="Compra">[8]Formato!$AP$422</definedName>
    <definedName name="Compraequi">[8]Formato!$R$422:$R$430</definedName>
    <definedName name="Compras">[3]Compras!$B$36</definedName>
    <definedName name="Comunic">[8]Formato!$AC$422:$AC$426</definedName>
    <definedName name="CONCILIACION">#REF!</definedName>
    <definedName name="Consult">[8]Formato!$AZ$422</definedName>
    <definedName name="Contrat">[8]Formato!$AX$422:$AX$426</definedName>
    <definedName name="Contratos">[3]Contratos!$B$37</definedName>
    <definedName name="CPC">[2]DESPLEGABLES!#REF!</definedName>
    <definedName name="CRITERIO">#REF!</definedName>
    <definedName name="cubs">#REF!</definedName>
    <definedName name="DDRS">#REF!</definedName>
    <definedName name="DDTS">#REF!</definedName>
    <definedName name="DDU">#REF!</definedName>
    <definedName name="DEE">#REF!</definedName>
    <definedName name="Defensa">[8]Formato!$AN$422:$AN$423</definedName>
    <definedName name="denocargo">'[18]Anexos de Costos'!#REF!</definedName>
    <definedName name="DENOMINACION">[19]CARGOS!$B$1:$B$20</definedName>
    <definedName name="depen">#REF!</definedName>
    <definedName name="DEPENDENCIAS" localSheetId="10">#REF!</definedName>
    <definedName name="Dependencias">[1]LISTAS!#REF!</definedName>
    <definedName name="dependencias_regalias">'[20]Info listas desplegables'!$C$4:$C$19</definedName>
    <definedName name="DEPP">#REF!</definedName>
    <definedName name="Derechos_administrativos">[2]DESPLEGABLES!#REF!</definedName>
    <definedName name="DESPP">#REF!</definedName>
    <definedName name="detallebpin">#REF!</definedName>
    <definedName name="DIFP">#REF!</definedName>
    <definedName name="DIG">[8]Formato!$I$422:$I$429</definedName>
    <definedName name="DIGITALIZACION">[21]Hoja2!$V$5:$V$10</definedName>
    <definedName name="Dirección_de_Investigaciones_de_Protección_de_Usuarios_de_Servicios_de_Comunicaciones">[22]MODIFICACIÓN!#REF!</definedName>
    <definedName name="DJSG">#REF!</definedName>
    <definedName name="DTAM">[8]Formato!$I$430:$I$441</definedName>
    <definedName name="DTAN">[8]Formato!$I$442:$I$450</definedName>
    <definedName name="DTAO">[8]Formato!$I$451:$I$463</definedName>
    <definedName name="DTCA">[8]Formato!$I$464:$I$478</definedName>
    <definedName name="DTOR">[8]Formato!$I$479:$I$485</definedName>
    <definedName name="DTPA">[8]Formato!$I$486:$I$494</definedName>
    <definedName name="EDO_VIG_FUT">#REF!</definedName>
    <definedName name="ee">#REF!</definedName>
    <definedName name="eeewwqqq">#REF!</definedName>
    <definedName name="ejecpresup">[3]ejecpresup!$B$37</definedName>
    <definedName name="emppln">#REF!</definedName>
    <definedName name="Enseres">[8]Formato!$T$422:$T$424</definedName>
    <definedName name="ERWE5345">#REF!</definedName>
    <definedName name="est_vig">#REF!</definedName>
    <definedName name="estado">#REF!</definedName>
    <definedName name="estado_sol_vf">#REF!</definedName>
    <definedName name="estado_solicitud_vf">#REF!</definedName>
    <definedName name="estado_vf">#REF!</definedName>
    <definedName name="estavigencias">#REF!</definedName>
    <definedName name="Estrategias">#REF!</definedName>
    <definedName name="fcoos12">#REF!</definedName>
    <definedName name="FECHANAC">#REF!</definedName>
    <definedName name="Ficha_1">[22]MODIFICACIÓN!#REF!</definedName>
    <definedName name="Ficha_10">[22]MODIFICACIÓN!#REF!</definedName>
    <definedName name="Ficha_11">[22]MODIFICACIÓN!#REF!</definedName>
    <definedName name="Ficha_12">[22]MODIFICACIÓN!#REF!</definedName>
    <definedName name="Ficha_13">[22]MODIFICACIÓN!#REF!</definedName>
    <definedName name="Ficha_2">[22]MODIFICACIÓN!#REF!</definedName>
    <definedName name="Ficha_3">[22]MODIFICACIÓN!#REF!</definedName>
    <definedName name="Ficha_4">[22]MODIFICACIÓN!#REF!</definedName>
    <definedName name="Ficha_5">[22]MODIFICACIÓN!#REF!</definedName>
    <definedName name="Ficha_6">[22]MODIFICACIÓN!#REF!</definedName>
    <definedName name="Ficha_7">[22]MODIFICACIÓN!#REF!</definedName>
    <definedName name="Ficha_8">[22]MODIFICACIÓN!#REF!</definedName>
    <definedName name="Ficha_9">[22]MODIFICACIÓN!#REF!</definedName>
    <definedName name="fichas" localSheetId="10">[23]listas!$AC$112:$AC$142</definedName>
    <definedName name="fichas">[1]LISTAS!#REF!</definedName>
    <definedName name="FINANCIADO">#REF!</definedName>
    <definedName name="financiamiento" localSheetId="2">[24]LISTAS!$H$16:$H$26</definedName>
    <definedName name="financiamiento" localSheetId="9">[25]LISTAS!$H$16:$H$26</definedName>
    <definedName name="financiamiento" localSheetId="11">[25]LISTAS!$H$16:$H$26</definedName>
    <definedName name="financiamiento">[26]LISTAS!$H$16:$H$26</definedName>
    <definedName name="FOCOS">[16]Listas!$C$3:$C$123</definedName>
    <definedName name="focos12">#REF!</definedName>
    <definedName name="focos13">#REF!</definedName>
    <definedName name="Fondos">[2]DESPLEGABLES!#REF!</definedName>
    <definedName name="formato1">#REF!</definedName>
    <definedName name="FUENTE">#REF!</definedName>
    <definedName name="Fuente_de_los_recursos">'[27]PAA Formato Inversión'!$C$125:$C$127</definedName>
    <definedName name="fuente_recursos">#REF!</definedName>
    <definedName name="fuentes" localSheetId="10">'[28]DE01-F12'!$E$107:$E$109</definedName>
    <definedName name="fuentes">[1]LISTAS!#REF!</definedName>
    <definedName name="funcionario">[14]listas!$E$73:$E$99</definedName>
    <definedName name="gasrep">[10]planta2002!$J:$J</definedName>
    <definedName name="Gastos">[8]Formato!$AV$422:$AV$423</definedName>
    <definedName name="GCRP">#REF!</definedName>
    <definedName name="GCT">#REF!</definedName>
    <definedName name="GP">#REF!</definedName>
    <definedName name="GPE">#REF!</definedName>
    <definedName name="grado">#REF!</definedName>
    <definedName name="Grupo">[8]Formato!$I$422:$I$507</definedName>
    <definedName name="GRUPO1">#REF!</definedName>
    <definedName name="GRUPO10">#REF!</definedName>
    <definedName name="GRUPO11">#REF!</definedName>
    <definedName name="GRUPO12">#REF!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TE">#REF!</definedName>
    <definedName name="H">'[9]271-basica'!#REF!</definedName>
    <definedName name="hhhhhhhhhhhhhhhhhhhh">'[9]271-basica'!#REF!</definedName>
    <definedName name="hoa">'[9]271-basica'!#REF!</definedName>
    <definedName name="horext">[10]planta2002!$AG:$AG</definedName>
    <definedName name="I">#REF!</definedName>
    <definedName name="icbf">#REF!</definedName>
    <definedName name="II">#REF!</definedName>
    <definedName name="III">#REF!</definedName>
    <definedName name="Impreso">[8]Formato!$AE$422:$AE$426</definedName>
    <definedName name="Impuest">[8]Formato!$P$422:$P$425</definedName>
    <definedName name="indi">'[29]Registro Indicadores'!$C$6:$C$100</definedName>
    <definedName name="indicadores" localSheetId="10">[1]LISTAS!#REF!</definedName>
    <definedName name="indicadores">[1]LISTAS!#REF!</definedName>
    <definedName name="indvac">#REF!</definedName>
    <definedName name="instec">#REF!</definedName>
    <definedName name="INSUMOS">#REF!</definedName>
    <definedName name="Insumos_productos">#REF!</definedName>
    <definedName name="IV">#REF!</definedName>
    <definedName name="IX">#REF!</definedName>
    <definedName name="jorgito">#REF!</definedName>
    <definedName name="Lineamiento1">[14]listas!#REF!</definedName>
    <definedName name="Lineamiento15">[14]listas!#REF!</definedName>
    <definedName name="Lineamiento6">[14]listas!#REF!</definedName>
    <definedName name="Lineamiento7">[14]listas!#REF!</definedName>
    <definedName name="lineamientos">[14]listas!$A$2:$A$8</definedName>
    <definedName name="lista">'[30]Sabana EVALUACION'!$BG$12:$BG$23</definedName>
    <definedName name="LISTADO_FICHAS">#REF!</definedName>
    <definedName name="LISTASPOLI">'[31]LISTAS POLITICA'!$B$1:$B$21</definedName>
    <definedName name="ListBoxOutput">#REF!</definedName>
    <definedName name="LTE">#REF!</definedName>
    <definedName name="Macroprocesos">'[32]Listas desplegables'!$B$3:$B$16</definedName>
    <definedName name="Manteni">[8]Formato!$BB$422:$BB$428</definedName>
    <definedName name="Materia">[8]Formato!$AA$422:$AA$432</definedName>
    <definedName name="MBARRERA">#REF!</definedName>
    <definedName name="mes">#REF!</definedName>
    <definedName name="MESES" localSheetId="10">#REF!</definedName>
    <definedName name="meses">[1]LISTAS!#REF!</definedName>
    <definedName name="META">#REF!</definedName>
    <definedName name="META1">#REF!</definedName>
    <definedName name="META2">#REF!</definedName>
    <definedName name="META3">#REF!</definedName>
    <definedName name="META4">#REF!</definedName>
    <definedName name="METAT">#REF!</definedName>
    <definedName name="Mod">#REF!</definedName>
    <definedName name="MOD_SELECCIÓN">[33]LISTAS!$A$7:$A$20</definedName>
    <definedName name="modal">#REF!</definedName>
    <definedName name="modalidad">#REF!</definedName>
    <definedName name="MODALIDAD_CONTRATACIÓN">#REF!</definedName>
    <definedName name="Modalidad_de_selección">'[27]PAA Formato Inversión'!$C$108:$C$121</definedName>
    <definedName name="modalidad_seleccion">#REF!</definedName>
    <definedName name="modsele">[34]Ciudadano!#REF!</definedName>
    <definedName name="MovementBalance">#REF!</definedName>
    <definedName name="MovementCredit">#REF!</definedName>
    <definedName name="MovementDebit">#REF!</definedName>
    <definedName name="MovementDescription">#REF!</definedName>
    <definedName name="MovementFrom">#REF!</definedName>
    <definedName name="MovementProcedure">#REF!</definedName>
    <definedName name="MovementTo">#REF!</definedName>
    <definedName name="NA">[12]LISTAS!$E$492</definedName>
    <definedName name="nio">'[35]ANEXO 8'!#REF!</definedName>
    <definedName name="nivcar">'[9]271-basica'!#REF!</definedName>
    <definedName name="NO">#REF!</definedName>
    <definedName name="Noconformes">'[3]No conformes'!$B$37</definedName>
    <definedName name="NOMBRE_DEL_PROYECTO">#REF!+#REF!</definedName>
    <definedName name="NOMBRES">#REF!</definedName>
    <definedName name="nomcar">#REF!</definedName>
    <definedName name="NUMEROS">#REF!</definedName>
    <definedName name="O.E">#REF!</definedName>
    <definedName name="OAJ">#REF!</definedName>
    <definedName name="OBJ.ESP_PRO_1">#REF!</definedName>
    <definedName name="OBJ.ESP_PRO_10">#REF!</definedName>
    <definedName name="OBJ.ESP_PRO_11">#REF!</definedName>
    <definedName name="OBJ.ESP_PRO_12">#REF!</definedName>
    <definedName name="OBJ.ESP_PRO_13">#REF!</definedName>
    <definedName name="OBJ.ESP_PRO_14">#REF!</definedName>
    <definedName name="OBJ.ESP_PRO_15">#REF!</definedName>
    <definedName name="OBJ.ESP_PRO_16">#REF!</definedName>
    <definedName name="OBJ.ESP_PRO_17">#REF!</definedName>
    <definedName name="OBJ.ESP_PRO_18">#REF!</definedName>
    <definedName name="OBJ.ESP_PRO_19">#REF!</definedName>
    <definedName name="OBJ.ESP_PRO_2">#REF!</definedName>
    <definedName name="OBJ.ESP_PRO_20">#REF!</definedName>
    <definedName name="OBJ.ESP_PRO_21">#REF!</definedName>
    <definedName name="OBJ.ESP_PRO_22">#REF!</definedName>
    <definedName name="OBJ.ESP_PRO_3">#REF!</definedName>
    <definedName name="OBJ.ESP_PRO_4">#REF!</definedName>
    <definedName name="OBJ.ESP_PRO_5">#REF!</definedName>
    <definedName name="OBJ.ESP_PRO_6">#REF!</definedName>
    <definedName name="OBJ.ESP_PRO_7">#REF!</definedName>
    <definedName name="OBJ.ESP_PRO_8">#REF!</definedName>
    <definedName name="OBJ.ESP_PRO_9">#REF!</definedName>
    <definedName name="OBJ.GEN_OBJ.ESP_1">#REF!</definedName>
    <definedName name="OBJ.GEN_OBJ.ESP_10">#REF!</definedName>
    <definedName name="OBJ.GEN_OBJ.ESP_11">#REF!</definedName>
    <definedName name="OBJ.GEN_OBJ.ESP_12">#REF!</definedName>
    <definedName name="OBJ.GEN_OBJ.ESP_2">#REF!</definedName>
    <definedName name="OBJ.GEN_OBJ.ESP_3">#REF!</definedName>
    <definedName name="OBJ.GEN_OBJ.ESP_4">#REF!</definedName>
    <definedName name="OBJ.GEN_OBJ.ESP_5">#REF!</definedName>
    <definedName name="OBJ.GEN_OBJ.ESP_6">#REF!</definedName>
    <definedName name="OBJ.GEN_OBJ.ESP_7">#REF!</definedName>
    <definedName name="OBJ.GEN_OBJ.ESP_8">#REF!</definedName>
    <definedName name="OBJ.GEN_OBJ.ESP_9">#REF!</definedName>
    <definedName name="OBJ_1">#REF!</definedName>
    <definedName name="OBJ_10">#REF!</definedName>
    <definedName name="OBJ_11">#REF!</definedName>
    <definedName name="OBJ_12">#REF!</definedName>
    <definedName name="OBJ_2">#REF!</definedName>
    <definedName name="OBJ_3">#REF!</definedName>
    <definedName name="OBJ_4">#REF!</definedName>
    <definedName name="OBJ_5">#REF!</definedName>
    <definedName name="OBJ_6">#REF!</definedName>
    <definedName name="OBJ_7">#REF!</definedName>
    <definedName name="OBJ_8">#REF!</definedName>
    <definedName name="OBJ_9">#REF!</definedName>
    <definedName name="OBJCALIDAD">[29]listas!$O$5:$O$9</definedName>
    <definedName name="obje1">#REF!</definedName>
    <definedName name="obje2">#REF!</definedName>
    <definedName name="obje3">#REF!</definedName>
    <definedName name="objet4">[14]listas!#REF!</definedName>
    <definedName name="Objetivo10">[14]listas!#REF!</definedName>
    <definedName name="Objetivo11">[14]listas!#REF!</definedName>
    <definedName name="Objetivo12">[14]listas!#REF!</definedName>
    <definedName name="Objetivo13">[14]listas!#REF!</definedName>
    <definedName name="Objetivo14">[14]listas!#REF!</definedName>
    <definedName name="Objetivo15">[14]listas!#REF!</definedName>
    <definedName name="Objetivo16">[14]listas!#REF!</definedName>
    <definedName name="Objetivo17">[14]listas!#REF!</definedName>
    <definedName name="Objetivo18">[14]listas!#REF!</definedName>
    <definedName name="Objetivo19">[14]listas!#REF!</definedName>
    <definedName name="Objetivo20">[14]listas!#REF!</definedName>
    <definedName name="Objetivo21">[14]listas!#REF!</definedName>
    <definedName name="Objetivo22">[14]listas!#REF!</definedName>
    <definedName name="Objetivo3">[14]listas!#REF!</definedName>
    <definedName name="Objetivo4">[14]listas!#REF!</definedName>
    <definedName name="Objetivo5">[14]listas!#REF!</definedName>
    <definedName name="Objetivo6">[14]listas!#REF!</definedName>
    <definedName name="Objetivo7">[14]listas!#REF!</definedName>
    <definedName name="Objetivo8">[14]listas!#REF!</definedName>
    <definedName name="Objetivo9">[14]listas!#REF!</definedName>
    <definedName name="OBJETIVOCAL">[36]Objetivos!$A$5:$A$11</definedName>
    <definedName name="objetivos">'[5]Formulacion PA'!$G$92:$G$97</definedName>
    <definedName name="Objetivos_calidad">'[32]Listas desplegables'!#REF!</definedName>
    <definedName name="Objetivos_Estratégicos">#REF!</definedName>
    <definedName name="objeto">[8]Formato!$N$422:$N$440</definedName>
    <definedName name="objetogasto">'[37]Obj Gasto (2)'!$A$2:$A$19</definedName>
    <definedName name="OBJINS">'[38]Marco estratégico'!$B$1:$B$15</definedName>
    <definedName name="obsejecpresup">[3]ejecpresup!$B$40</definedName>
    <definedName name="OBSER1111">'[4]PE-14'!#REF!</definedName>
    <definedName name="OBSER1112">'[3]1112'!$B$37</definedName>
    <definedName name="OBSER1113">'[3]1113'!$B$39</definedName>
    <definedName name="OBSER1121">'[3]1121'!$B$39</definedName>
    <definedName name="OBSER1122">'[3]1122'!$B$37</definedName>
    <definedName name="OBSER1131">'[3]1131'!$B$36</definedName>
    <definedName name="OBSER1141">'[3]1141'!$B$38</definedName>
    <definedName name="OBSER1211">'[3]1211'!$B$39</definedName>
    <definedName name="OBSER1212">'[3]1212'!$B$39</definedName>
    <definedName name="OBSER1221">'[3]1221'!$B$39</definedName>
    <definedName name="OBSER1222">'[3]1222'!$B$42</definedName>
    <definedName name="OBSER1231">'[3]1231'!$B$41</definedName>
    <definedName name="OBSER1232">'[3]1232'!$B$50</definedName>
    <definedName name="OBSER1233">'[3]1233'!$B$38</definedName>
    <definedName name="OBSER1234">'[3]1234'!$B$42</definedName>
    <definedName name="OBSER1241">'[3]1241'!$B$38</definedName>
    <definedName name="OBSER2111">'[3]2111'!$B$41</definedName>
    <definedName name="OBSER2211">'[3]2211'!$B$38</definedName>
    <definedName name="OBSER3111">'[3]3111'!$B$47</definedName>
    <definedName name="OBSER3112">'[3]3112'!$B$38</definedName>
    <definedName name="OBSER3211">'[3]3211'!$B$38</definedName>
    <definedName name="OBSER3231">'[3]3231'!$B$41</definedName>
    <definedName name="OBSER3232">'[3]3232'!$B$38</definedName>
    <definedName name="OBSER3233">'[3]3233'!#REF!</definedName>
    <definedName name="OBSER3241">'[3]3241'!$B$37</definedName>
    <definedName name="OBSER3242">'[3]3242'!$B$44</definedName>
    <definedName name="OBSER3243">'[3]3243'!$B$39</definedName>
    <definedName name="OBSER3244">'[3]3244'!$B$40</definedName>
    <definedName name="OBSER3245">'[3]3245'!$B$44</definedName>
    <definedName name="OBSER3246">'[3]3246'!$B$41</definedName>
    <definedName name="OBSER3311">'[3]3311'!$B$39</definedName>
    <definedName name="OBSER3411">'[3]3411'!$B$41</definedName>
    <definedName name="OBSER3421">'[3]3421'!$B$63</definedName>
    <definedName name="OBSER3422">'[3]3422'!$B$47</definedName>
    <definedName name="OBSER3423">'[3]3423'!$B$62</definedName>
    <definedName name="OBSER3431">'[3]3431'!$B$68</definedName>
    <definedName name="OBSER3441">'[3]3441'!$B$41</definedName>
    <definedName name="OBSER3442">'[3]3442'!$B$37</definedName>
    <definedName name="OBSER3443">'[3]3443'!$B$38</definedName>
    <definedName name="OBSER3444">'[3]3444'!$B$39</definedName>
    <definedName name="OBSER3451">'[3]3451'!$B$47</definedName>
    <definedName name="OBSERVACIONES">#REF!</definedName>
    <definedName name="OCI">#REF!</definedName>
    <definedName name="opciones">#REF!</definedName>
    <definedName name="otrosg">[8]Formato!$V$422</definedName>
    <definedName name="Periodicidad">#REF!</definedName>
    <definedName name="pespectiva">[29]listas!$M$5:$M$8</definedName>
    <definedName name="PILAR">#REF!</definedName>
    <definedName name="PLAN_DE_COMPRAS">#REF!</definedName>
    <definedName name="planes" localSheetId="10">[1]LISTAS!$AL$3:$AL$39</definedName>
    <definedName name="planes" localSheetId="2">[7]LISTAS!$AL$3:$AL$39</definedName>
    <definedName name="planes" localSheetId="9">[6]LISTAS!$AL$3:$AL$39</definedName>
    <definedName name="planes" localSheetId="11">[6]LISTAS!$AL$3:$AL$39</definedName>
    <definedName name="planes">[7]LISTAS!$AL$3:$AL$39</definedName>
    <definedName name="PLANTA_AB">#REF!</definedName>
    <definedName name="PLANTA_CR">#REF!</definedName>
    <definedName name="PLANTA_DF">#REF!</definedName>
    <definedName name="PLANTA_EN">#REF!</definedName>
    <definedName name="PLANTA_MA">#REF!</definedName>
    <definedName name="PND">[1]Hoja1!$B$110:$B$130</definedName>
    <definedName name="politicas" localSheetId="9">[6]LISTAS!$AK$3:$AK$22</definedName>
    <definedName name="politicas" localSheetId="11">[6]LISTAS!$AK$3:$AK$22</definedName>
    <definedName name="politicas">[7]LISTAS!$AK$3:$AK$22</definedName>
    <definedName name="POLITICAS_MIPG">#REF!</definedName>
    <definedName name="PQROPORTUNAS">'[3]PQR OPORTUNAS'!$B$37</definedName>
    <definedName name="prevarp">#REF!</definedName>
    <definedName name="Preventivo">[3]Preventivo!$B$35</definedName>
    <definedName name="prevpen">#REF!</definedName>
    <definedName name="prevsal">#REF!</definedName>
    <definedName name="primant">#REF!</definedName>
    <definedName name="primfas">[10]planta2002!$AA:$AA</definedName>
    <definedName name="primfns">#REF!</definedName>
    <definedName name="primnav">#REF!</definedName>
    <definedName name="primniv">#REF!</definedName>
    <definedName name="primser">[10]planta2002!$N:$N</definedName>
    <definedName name="primtec">[10]planta2002!$T:$T</definedName>
    <definedName name="primvac">[10]planta2002!$O:$O</definedName>
    <definedName name="Principios_Gest_Fiscal">'[32]Listas desplegables'!#REF!</definedName>
    <definedName name="PRIORIDAD">#REF!</definedName>
    <definedName name="PRO_ACT_1">#REF!</definedName>
    <definedName name="PRO_ACT_10">#REF!</definedName>
    <definedName name="PRO_ACT_11">#REF!</definedName>
    <definedName name="PRO_ACT_12">#REF!</definedName>
    <definedName name="PRO_ACT_13">#REF!</definedName>
    <definedName name="PRO_ACT_14">#REF!</definedName>
    <definedName name="PRO_ACT_15">#REF!</definedName>
    <definedName name="PRO_ACT_16">#REF!</definedName>
    <definedName name="PRO_ACT_17">#REF!</definedName>
    <definedName name="PRO_ACT_18">#REF!</definedName>
    <definedName name="PRO_ACT_19">#REF!</definedName>
    <definedName name="PRO_ACT_2">#REF!</definedName>
    <definedName name="PRO_ACT_20">#REF!</definedName>
    <definedName name="PRO_ACT_21">#REF!</definedName>
    <definedName name="PRO_ACT_22">#REF!</definedName>
    <definedName name="PRO_ACT_23">#REF!</definedName>
    <definedName name="PRO_ACT_24">#REF!</definedName>
    <definedName name="PRO_ACT_25">#REF!</definedName>
    <definedName name="PRO_ACT_26">#REF!</definedName>
    <definedName name="PRO_ACT_27">#REF!</definedName>
    <definedName name="PRO_ACT_28">#REF!</definedName>
    <definedName name="PRO_ACT_29">#REF!</definedName>
    <definedName name="PRO_ACT_3">#REF!</definedName>
    <definedName name="PRO_ACT_30">#REF!</definedName>
    <definedName name="PRO_ACT_4">#REF!</definedName>
    <definedName name="PRO_ACT_5">#REF!</definedName>
    <definedName name="PRO_ACT_6">#REF!</definedName>
    <definedName name="PRO_ACT_7">#REF!</definedName>
    <definedName name="PRO_ACT_8">#REF!</definedName>
    <definedName name="PRO_ACT_9">#REF!</definedName>
    <definedName name="proceso">#REF!</definedName>
    <definedName name="procesos">#REF!</definedName>
    <definedName name="procesoss">[39]Hoja2!$G$1:$G$49</definedName>
    <definedName name="procesosSGC">'[40]Procesos SGC'!$A$2:$A$10</definedName>
    <definedName name="PRODUCTO">#REF!</definedName>
    <definedName name="Productos">[41]Productos!$A$2:$A$50</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#REF!</definedName>
    <definedName name="Proyecto_Inv">#REF!</definedName>
    <definedName name="proyectos">#REF!</definedName>
    <definedName name="PROYECTOS_INV">#REF!</definedName>
    <definedName name="q2ww">#REF!</definedName>
    <definedName name="qeqweqw">#REF!</definedName>
    <definedName name="QEQWEQWE">#REF!</definedName>
    <definedName name="QWE1234AW">#REF!</definedName>
    <definedName name="QWEQEQWE">#REF!</definedName>
    <definedName name="qweqq">#REF!</definedName>
    <definedName name="QWEQWE">#REF!</definedName>
    <definedName name="QWEQWEQE">#REF!</definedName>
    <definedName name="QWEQWEQWE">#REF!</definedName>
    <definedName name="QWQWEQWE">#REF!</definedName>
    <definedName name="RECAUDO">#REF!</definedName>
    <definedName name="RECAUDOS387">#REF!</definedName>
    <definedName name="RED">#REF!</definedName>
    <definedName name="REDCONSUMIDOR">#REF!</definedName>
    <definedName name="REEMPLAZO">#REF!</definedName>
    <definedName name="Reestructuración">'[20]Info listas desplegables'!$J$7:$J$8</definedName>
    <definedName name="Requerimiento">[16]Listas!$AE$3:$AE$6</definedName>
    <definedName name="requieren_vigencias">#REF!</definedName>
    <definedName name="RESAH">'[35]ANEXO 8'!#REF!</definedName>
    <definedName name="responsable">#REF!</definedName>
    <definedName name="RESUL1301">#REF!</definedName>
    <definedName name="RESULTADOS_PRIORITARIOS_INST">'[42]RESUL - PRIO - INST'!$A$3:$A$259</definedName>
    <definedName name="rrr">'[9]271-basica'!#REF!</definedName>
    <definedName name="rubro">#REF!</definedName>
    <definedName name="rubros">#REF!</definedName>
    <definedName name="SA">#REF!</definedName>
    <definedName name="SAF">[8]Formato!$I$495:$I$501</definedName>
    <definedName name="SALARIO">#REF!</definedName>
    <definedName name="SAMUEL">#REF!</definedName>
    <definedName name="sandrita">#REF!</definedName>
    <definedName name="saS">#REF!</definedName>
    <definedName name="SB">#REF!</definedName>
    <definedName name="SC">#REF!</definedName>
    <definedName name="SDAS">#REF!</definedName>
    <definedName name="SDG">#REF!</definedName>
    <definedName name="sdsd">#REF!</definedName>
    <definedName name="sdsdsd">#REF!</definedName>
    <definedName name="sdssdsdsd">#REF!</definedName>
    <definedName name="seccion">'[9]271-basica'!#REF!</definedName>
    <definedName name="SEGUIMIENTO">#REF!</definedName>
    <definedName name="Seguros">[8]Formato!$BD$422:$BD$425</definedName>
    <definedName name="Seleccion">[20]PGN!#REF!</definedName>
    <definedName name="sena">#REF!</definedName>
    <definedName name="serequieren">'[43]DE01-F12'!$E$101:$E$103</definedName>
    <definedName name="Servici">[8]Formato!$AH$422:$AH$426</definedName>
    <definedName name="SERWER34">#REF!</definedName>
    <definedName name="SF">#REF!</definedName>
    <definedName name="SG">#REF!</definedName>
    <definedName name="SGC">[39]Hoja2!$B$15:$B$16</definedName>
    <definedName name="SGM">[8]Formato!$I$502:$I$506</definedName>
    <definedName name="SGR">'[20]Info listas desplegables'!$AD$7:$AD$8</definedName>
    <definedName name="SIGLAS">[8]Formato!$G$422:$G$431</definedName>
    <definedName name="silvia">#REF!</definedName>
    <definedName name="soportecnicos">[3]soportecnicos!$B$36</definedName>
    <definedName name="Sosteni">[8]Formato!$AR$422:$AR$423</definedName>
    <definedName name="SRH">#REF!</definedName>
    <definedName name="SSNA">[8]Formato!$I$507</definedName>
    <definedName name="STIP">#REF!</definedName>
    <definedName name="subprograma">[8]Formato!$B$422:$B$443</definedName>
    <definedName name="subtrn">[10]planta2002!$K:$K</definedName>
    <definedName name="tema">#REF!</definedName>
    <definedName name="temas">#REF!</definedName>
    <definedName name="tenden">'[4]base de datos'!$A$51:$A$54</definedName>
    <definedName name="Tendencia">#REF!</definedName>
    <definedName name="TIPO">#REF!</definedName>
    <definedName name="TIPO_DE_INGRESO">[2]DESPLEGABLES!#REF!</definedName>
    <definedName name="TIPO_DE_INGRESO_A_REGISTRAR">[2]DESPLEGABLES!#REF!</definedName>
    <definedName name="TIPO_INGRESO">[2]DESPLEGABLES!#REF!</definedName>
    <definedName name="unidad">#REF!</definedName>
    <definedName name="V">#REF!</definedName>
    <definedName name="Valoración">[36]Procesos!#REF!</definedName>
    <definedName name="Ventas_de_establecimientos_de_mercado">[2]DESPLEGABLES!#REF!</definedName>
    <definedName name="Ventas_incidentales_de_establecimiento_no_de_mercado">[2]DESPLEGABLES!#REF!</definedName>
    <definedName name="Ventas_incidentales_de_establecimientos_no_de_mercado">[2]DESPLEGABLES!#REF!</definedName>
    <definedName name="VI">#REF!</definedName>
    <definedName name="Viático">[8]Formato!$AL$422:$AL$424</definedName>
    <definedName name="vigencias">#REF!</definedName>
    <definedName name="Vigencias_futuras">'[27]PAA Formato Inversión'!$C$131:$C$134</definedName>
    <definedName name="VII">#REF!</definedName>
    <definedName name="VIII">#REF!</definedName>
    <definedName name="wewewew">#REF!</definedName>
    <definedName name="WW223123123">#REF!</definedName>
    <definedName name="wweeww">#REF!</definedName>
    <definedName name="wwewew">#REF!</definedName>
    <definedName name="X">#REF!</definedName>
    <definedName name="XI">#REF!</definedName>
    <definedName name="XII">#REF!</definedName>
    <definedName name="XIII">#REF!</definedName>
    <definedName name="XIV">#REF!</definedName>
    <definedName name="XIX">#REF!</definedName>
    <definedName name="XV">#REF!</definedName>
    <definedName name="XVI">#REF!</definedName>
    <definedName name="XVII">#REF!</definedName>
    <definedName name="XVII.">#REF!</definedName>
    <definedName name="XVIII">#REF!</definedName>
    <definedName name="XVIII.">#REF!</definedName>
    <definedName name="XX">#REF!</definedName>
    <definedName name="XX.">#REF!</definedName>
    <definedName name="XXI">#REF!</definedName>
    <definedName name="XXI.">#REF!</definedName>
    <definedName name="XXII">#REF!</definedName>
    <definedName name="XXII.">#REF!</definedName>
    <definedName name="XXIII">#REF!</definedName>
    <definedName name="XXIII.">#REF!</definedName>
    <definedName name="XXIV">#REF!</definedName>
    <definedName name="XXIV.">#REF!</definedName>
    <definedName name="XXV">#REF!</definedName>
    <definedName name="XXV.">#REF!</definedName>
    <definedName name="XXVI_">#REF!</definedName>
    <definedName name="XXVII">#REF!</definedName>
    <definedName name="XXVII.">#REF!</definedName>
    <definedName name="xxxx">[44]Hoja2!$B$15:$B$16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7" l="1"/>
  <c r="A12" i="17"/>
  <c r="A13" i="17"/>
  <c r="A14" i="17"/>
  <c r="A15" i="17"/>
  <c r="A16" i="17"/>
  <c r="A17" i="17"/>
  <c r="A18" i="17"/>
  <c r="A19" i="17"/>
  <c r="A10" i="17"/>
  <c r="B6"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10" i="16"/>
  <c r="A11" i="15"/>
  <c r="A12" i="15"/>
  <c r="A13" i="15"/>
  <c r="A14" i="15"/>
  <c r="A15" i="15"/>
  <c r="A16" i="15"/>
  <c r="A17" i="15"/>
  <c r="A18" i="15"/>
  <c r="A19" i="15"/>
  <c r="A20" i="15"/>
  <c r="A21" i="15"/>
  <c r="A22" i="15"/>
  <c r="A23" i="15"/>
  <c r="A24" i="15"/>
  <c r="A25" i="15"/>
  <c r="A26" i="15"/>
  <c r="A10" i="15"/>
  <c r="B6"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10" i="14"/>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254" i="19"/>
  <c r="A255" i="19"/>
  <c r="A256" i="19"/>
  <c r="A257" i="19"/>
  <c r="A258" i="19"/>
  <c r="A259" i="19"/>
  <c r="A260" i="19"/>
  <c r="A261" i="19"/>
  <c r="A262" i="19"/>
  <c r="A263" i="19"/>
  <c r="A264" i="19"/>
  <c r="A265" i="19"/>
  <c r="A266" i="19"/>
  <c r="A267" i="19"/>
  <c r="A268" i="19"/>
  <c r="A269" i="19"/>
  <c r="A270" i="19"/>
  <c r="A271" i="19"/>
  <c r="A272" i="19"/>
  <c r="A273" i="19"/>
  <c r="A274" i="19"/>
  <c r="A275" i="19"/>
  <c r="A276" i="19"/>
  <c r="A277" i="19"/>
  <c r="A278" i="19"/>
  <c r="A279" i="19"/>
  <c r="A280" i="19"/>
  <c r="A281" i="19"/>
  <c r="A282" i="19"/>
  <c r="A283" i="19"/>
  <c r="A284" i="19"/>
  <c r="A285" i="19"/>
  <c r="A286" i="19"/>
  <c r="A287" i="19"/>
  <c r="A288" i="19"/>
  <c r="A289" i="19"/>
  <c r="A290" i="19"/>
  <c r="A291" i="19"/>
  <c r="A292" i="19"/>
  <c r="A293" i="19"/>
  <c r="A294" i="19"/>
  <c r="A295" i="19"/>
  <c r="A296" i="19"/>
  <c r="A297" i="19"/>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10" i="19"/>
  <c r="A9" i="7"/>
  <c r="A10" i="7"/>
  <c r="A11" i="7"/>
  <c r="A12" i="7"/>
  <c r="A13" i="7"/>
  <c r="A14" i="7"/>
  <c r="A8" i="7"/>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10" i="18"/>
  <c r="E4" i="25"/>
  <c r="E5" i="25"/>
  <c r="E6" i="25"/>
  <c r="E7" i="25"/>
  <c r="E8" i="25"/>
  <c r="E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E115" i="25"/>
  <c r="E116" i="25"/>
  <c r="E117" i="25"/>
  <c r="E118" i="25"/>
  <c r="E119" i="25"/>
  <c r="E120" i="25"/>
  <c r="E121" i="25"/>
  <c r="E122" i="25"/>
  <c r="E123" i="25"/>
  <c r="E124" i="25"/>
  <c r="E125" i="25"/>
  <c r="E126" i="25"/>
  <c r="E127" i="25"/>
  <c r="E128" i="25"/>
  <c r="E129" i="25"/>
  <c r="E130" i="25"/>
  <c r="E131" i="25"/>
  <c r="E132" i="25"/>
  <c r="E133" i="25"/>
  <c r="E134" i="25"/>
  <c r="E135" i="25"/>
  <c r="E136" i="25"/>
  <c r="E137" i="25"/>
  <c r="E138" i="25"/>
  <c r="E139" i="25"/>
  <c r="E140" i="25"/>
  <c r="E141" i="25"/>
  <c r="E142" i="25"/>
  <c r="E143" i="25"/>
  <c r="E144" i="25"/>
  <c r="E145" i="25"/>
  <c r="E146" i="25"/>
  <c r="E147" i="25"/>
  <c r="E148" i="25"/>
  <c r="E149" i="25"/>
  <c r="E150" i="25"/>
  <c r="E151" i="25"/>
  <c r="E152" i="25"/>
  <c r="E153" i="25"/>
  <c r="E154" i="25"/>
  <c r="E155" i="25"/>
  <c r="E156" i="25"/>
  <c r="E157" i="25"/>
  <c r="E158" i="25"/>
  <c r="E159" i="25"/>
  <c r="E160" i="25"/>
  <c r="E161" i="25"/>
  <c r="E162" i="25"/>
  <c r="E163" i="25"/>
  <c r="E164" i="25"/>
  <c r="E165" i="25"/>
  <c r="E166" i="25"/>
  <c r="E167" i="25"/>
  <c r="E168" i="25"/>
  <c r="E169" i="25"/>
  <c r="E170" i="25"/>
  <c r="E171" i="25"/>
  <c r="E172" i="25"/>
  <c r="E173" i="25"/>
  <c r="E174" i="25"/>
  <c r="E175" i="25"/>
  <c r="E176" i="25"/>
  <c r="E177" i="25"/>
  <c r="E178" i="25"/>
  <c r="E179" i="25"/>
  <c r="E180" i="25"/>
  <c r="E181" i="25"/>
  <c r="E182" i="25"/>
  <c r="E183" i="25"/>
  <c r="E184" i="25"/>
  <c r="E185" i="25"/>
  <c r="E186" i="25"/>
  <c r="E187" i="25"/>
  <c r="E188" i="25"/>
  <c r="E189" i="25"/>
  <c r="E190" i="25"/>
  <c r="E191" i="25"/>
  <c r="E192" i="25"/>
  <c r="E193" i="25"/>
  <c r="E194" i="25"/>
  <c r="E195" i="25"/>
  <c r="E196" i="25"/>
  <c r="E197" i="25"/>
  <c r="E198" i="25"/>
  <c r="E199" i="25"/>
  <c r="E200" i="25"/>
  <c r="E201" i="25"/>
  <c r="E202" i="25"/>
  <c r="E203" i="25"/>
  <c r="E204" i="25"/>
  <c r="E205" i="25"/>
  <c r="E206" i="25"/>
  <c r="E207" i="25"/>
  <c r="E208" i="25"/>
  <c r="E209" i="25"/>
  <c r="E210" i="25"/>
  <c r="E211" i="25"/>
  <c r="E212" i="25"/>
  <c r="E213" i="25"/>
  <c r="E214" i="25"/>
  <c r="E215" i="25"/>
  <c r="E216" i="25"/>
  <c r="E217" i="25"/>
  <c r="E218" i="25"/>
  <c r="E219" i="25"/>
  <c r="E220" i="25"/>
  <c r="E221" i="25"/>
  <c r="E222" i="25"/>
  <c r="E223" i="25"/>
  <c r="E224" i="25"/>
  <c r="E225" i="25"/>
  <c r="E226" i="25"/>
  <c r="E227" i="25"/>
  <c r="E228" i="25"/>
  <c r="E229" i="25"/>
  <c r="E230" i="25"/>
  <c r="E231" i="25"/>
  <c r="E232" i="25"/>
  <c r="E233" i="25"/>
  <c r="E234" i="25"/>
  <c r="E235" i="25"/>
  <c r="E236" i="25"/>
  <c r="E237" i="25"/>
  <c r="E238" i="25"/>
  <c r="E239" i="25"/>
  <c r="E240" i="25"/>
  <c r="E241" i="25"/>
  <c r="E242" i="25"/>
  <c r="E243" i="25"/>
  <c r="E244" i="25"/>
  <c r="E245" i="25"/>
  <c r="E246" i="25"/>
  <c r="E247" i="25"/>
  <c r="E248" i="25"/>
  <c r="E249" i="25"/>
  <c r="E250" i="25"/>
  <c r="E251" i="25"/>
  <c r="E252" i="25"/>
  <c r="E253" i="25"/>
  <c r="E254" i="25"/>
  <c r="E255" i="25"/>
  <c r="E256" i="25"/>
  <c r="E257" i="25"/>
  <c r="E258" i="25"/>
  <c r="E259" i="25"/>
  <c r="E260" i="25"/>
  <c r="E261" i="25"/>
  <c r="E262" i="25"/>
  <c r="E263" i="25"/>
  <c r="E264" i="25"/>
  <c r="E265" i="25"/>
  <c r="E266" i="25"/>
  <c r="E267" i="25"/>
  <c r="E268" i="25"/>
  <c r="E269" i="25"/>
  <c r="E270" i="25"/>
  <c r="E271" i="25"/>
  <c r="E272" i="25"/>
  <c r="E273" i="25"/>
  <c r="E274" i="25"/>
  <c r="E275" i="25"/>
  <c r="E276" i="25"/>
  <c r="E277" i="25"/>
  <c r="E278" i="25"/>
  <c r="E279" i="25"/>
  <c r="E280" i="25"/>
  <c r="E281" i="25"/>
  <c r="E282" i="25"/>
  <c r="E283" i="25"/>
  <c r="E284" i="25"/>
  <c r="E285" i="25"/>
  <c r="E286" i="25"/>
  <c r="E287" i="25"/>
  <c r="E288" i="25"/>
  <c r="E289" i="25"/>
  <c r="E290" i="25"/>
  <c r="E291" i="25"/>
  <c r="E292" i="25"/>
  <c r="E293" i="25"/>
  <c r="E294" i="25"/>
  <c r="E295" i="25"/>
  <c r="E296" i="25"/>
  <c r="E297" i="25"/>
  <c r="E298" i="25"/>
  <c r="E299" i="25"/>
  <c r="E300" i="25"/>
  <c r="E301" i="25"/>
  <c r="E302" i="25"/>
  <c r="E303" i="25"/>
  <c r="E304" i="25"/>
  <c r="E305" i="25"/>
  <c r="E306" i="25"/>
  <c r="E307" i="25"/>
  <c r="E308" i="25"/>
  <c r="E309" i="25"/>
  <c r="E310" i="25"/>
  <c r="E311" i="25"/>
  <c r="E312" i="25"/>
  <c r="E313" i="25"/>
  <c r="E314" i="25"/>
  <c r="E315" i="25"/>
  <c r="E316" i="25"/>
  <c r="E317" i="25"/>
  <c r="E318" i="25"/>
  <c r="E319" i="25"/>
  <c r="E320" i="25"/>
  <c r="E321" i="25"/>
  <c r="E322" i="25"/>
  <c r="E323" i="25"/>
  <c r="E324" i="25"/>
  <c r="E325" i="25"/>
  <c r="E326" i="25"/>
  <c r="E327" i="25"/>
  <c r="E328" i="25"/>
  <c r="E329" i="25"/>
  <c r="E330" i="25"/>
  <c r="E331" i="25"/>
  <c r="E332" i="25"/>
  <c r="E333" i="25"/>
  <c r="E334" i="25"/>
  <c r="E335" i="25"/>
  <c r="E336" i="25"/>
  <c r="E337" i="25"/>
  <c r="E338" i="25"/>
  <c r="E339" i="25"/>
  <c r="E340" i="25"/>
  <c r="E341" i="25"/>
  <c r="E342" i="25"/>
  <c r="E343" i="25"/>
  <c r="E344" i="25"/>
  <c r="E345" i="25"/>
  <c r="E346" i="25"/>
  <c r="E347" i="25"/>
  <c r="E348" i="25"/>
  <c r="E349" i="25"/>
  <c r="E350" i="25"/>
  <c r="E351" i="25"/>
  <c r="E352" i="25"/>
  <c r="E353" i="25"/>
  <c r="E354" i="25"/>
  <c r="E355" i="25"/>
  <c r="E356" i="25"/>
  <c r="E357" i="25"/>
  <c r="E358" i="25"/>
  <c r="E359" i="25"/>
  <c r="E360" i="25"/>
  <c r="E361" i="25"/>
  <c r="E362" i="25"/>
  <c r="E363" i="25"/>
  <c r="E364" i="25"/>
  <c r="E365" i="25"/>
  <c r="E366" i="25"/>
  <c r="E367" i="25"/>
  <c r="E368" i="25"/>
  <c r="E369" i="25"/>
  <c r="E370" i="25"/>
  <c r="E371" i="25"/>
  <c r="E372" i="25"/>
  <c r="E373" i="25"/>
  <c r="E374" i="25"/>
  <c r="E375" i="25"/>
  <c r="E376" i="25"/>
  <c r="E377" i="25"/>
  <c r="E378" i="25"/>
  <c r="E379" i="25"/>
  <c r="E380" i="25"/>
  <c r="E381" i="25"/>
  <c r="E382" i="25"/>
  <c r="E383" i="25"/>
  <c r="E384" i="25"/>
  <c r="E385" i="25"/>
  <c r="E386" i="25"/>
  <c r="E387" i="25"/>
  <c r="E388" i="25"/>
  <c r="E389" i="25"/>
  <c r="E390" i="25"/>
  <c r="E391" i="25"/>
  <c r="E392" i="25"/>
  <c r="E393" i="25"/>
  <c r="E394" i="25"/>
  <c r="E395" i="25"/>
  <c r="E396" i="25"/>
  <c r="E397" i="25"/>
  <c r="E398" i="25"/>
  <c r="E399" i="25"/>
  <c r="E400" i="25"/>
  <c r="E401" i="25"/>
  <c r="E402" i="25"/>
  <c r="E403" i="25"/>
  <c r="E404" i="25"/>
  <c r="E405" i="25"/>
  <c r="E406" i="25"/>
  <c r="E407" i="25"/>
  <c r="E408" i="25"/>
  <c r="E409" i="25"/>
  <c r="E410" i="25"/>
  <c r="E411" i="25"/>
  <c r="E412" i="25"/>
  <c r="E413" i="25"/>
  <c r="E414" i="25"/>
  <c r="E415" i="25"/>
  <c r="E416" i="25"/>
  <c r="E417" i="25"/>
  <c r="E418" i="25"/>
  <c r="E419" i="25"/>
  <c r="E420" i="25"/>
  <c r="E421" i="25"/>
  <c r="E422" i="25"/>
  <c r="E423" i="25"/>
  <c r="E424" i="25"/>
  <c r="E425" i="25"/>
  <c r="E426" i="25"/>
  <c r="E427" i="25"/>
  <c r="E428" i="25"/>
  <c r="E429" i="25"/>
  <c r="E430" i="25"/>
  <c r="E431" i="25"/>
  <c r="E432" i="25"/>
  <c r="E433" i="25"/>
  <c r="E434" i="25"/>
  <c r="E435" i="25"/>
  <c r="E436" i="25"/>
  <c r="E437" i="25"/>
  <c r="E438" i="25"/>
  <c r="E439" i="25"/>
  <c r="E440" i="25"/>
  <c r="E441" i="25"/>
  <c r="E442" i="25"/>
  <c r="E443" i="25"/>
  <c r="E444" i="25"/>
  <c r="E445" i="25"/>
  <c r="E446" i="25"/>
  <c r="E447" i="25"/>
  <c r="E448" i="25"/>
  <c r="E449" i="25"/>
  <c r="E450" i="25"/>
  <c r="E451" i="25"/>
  <c r="E452" i="25"/>
  <c r="E453" i="25"/>
  <c r="E454" i="25"/>
  <c r="E455" i="25"/>
  <c r="E456" i="25"/>
  <c r="E457" i="25"/>
  <c r="E458" i="25"/>
  <c r="E459" i="25"/>
  <c r="E460" i="25"/>
  <c r="E3" i="25"/>
  <c r="D11" i="17"/>
  <c r="E11" i="17"/>
  <c r="F11" i="17"/>
  <c r="G11" i="17"/>
  <c r="H11" i="17"/>
  <c r="I11" i="17"/>
  <c r="J11" i="17"/>
  <c r="K11" i="17"/>
  <c r="L11" i="17"/>
  <c r="M11" i="17"/>
  <c r="D12" i="17"/>
  <c r="E12" i="17"/>
  <c r="F12" i="17"/>
  <c r="G12" i="17"/>
  <c r="H12" i="17"/>
  <c r="I12" i="17"/>
  <c r="J12" i="17"/>
  <c r="K12" i="17"/>
  <c r="L12" i="17"/>
  <c r="M12" i="17"/>
  <c r="C13" i="17"/>
  <c r="D13" i="17"/>
  <c r="E13" i="17"/>
  <c r="F13" i="17"/>
  <c r="G13" i="17"/>
  <c r="H13" i="17"/>
  <c r="I13" i="17"/>
  <c r="J13" i="17"/>
  <c r="K13" i="17"/>
  <c r="L13" i="17"/>
  <c r="M13" i="17"/>
  <c r="D14" i="17"/>
  <c r="E14" i="17"/>
  <c r="F14" i="17"/>
  <c r="G14" i="17"/>
  <c r="H14" i="17"/>
  <c r="I14" i="17"/>
  <c r="J14" i="17"/>
  <c r="K14" i="17"/>
  <c r="L14" i="17"/>
  <c r="M14" i="17"/>
  <c r="D15" i="17"/>
  <c r="E15" i="17"/>
  <c r="F15" i="17"/>
  <c r="G15" i="17"/>
  <c r="H15" i="17"/>
  <c r="I15" i="17"/>
  <c r="J15" i="17"/>
  <c r="K15" i="17"/>
  <c r="L15" i="17"/>
  <c r="M15" i="17"/>
  <c r="C16" i="17"/>
  <c r="D16" i="17"/>
  <c r="E16" i="17"/>
  <c r="F16" i="17"/>
  <c r="G16" i="17"/>
  <c r="H16" i="17"/>
  <c r="I16" i="17"/>
  <c r="J16" i="17"/>
  <c r="K16" i="17"/>
  <c r="L16" i="17"/>
  <c r="M16" i="17"/>
  <c r="D17" i="17"/>
  <c r="E17" i="17"/>
  <c r="F17" i="17"/>
  <c r="G17" i="17"/>
  <c r="H17" i="17"/>
  <c r="I17" i="17"/>
  <c r="J17" i="17"/>
  <c r="K17" i="17"/>
  <c r="L17" i="17"/>
  <c r="M17" i="17"/>
  <c r="C18" i="17"/>
  <c r="D18" i="17"/>
  <c r="E18" i="17"/>
  <c r="F18" i="17"/>
  <c r="G18" i="17"/>
  <c r="H18" i="17"/>
  <c r="I18" i="17"/>
  <c r="J18" i="17"/>
  <c r="K18" i="17"/>
  <c r="L18" i="17"/>
  <c r="M18" i="17"/>
  <c r="D19" i="17"/>
  <c r="E19" i="17"/>
  <c r="F19" i="17"/>
  <c r="G19" i="17"/>
  <c r="H19" i="17"/>
  <c r="I19" i="17"/>
  <c r="J19" i="17"/>
  <c r="K19" i="17"/>
  <c r="L19" i="17"/>
  <c r="M19" i="17"/>
  <c r="M10" i="17"/>
  <c r="L10" i="17"/>
  <c r="K10" i="17"/>
  <c r="J10" i="17"/>
  <c r="I10" i="17"/>
  <c r="H10" i="17"/>
  <c r="G10" i="17"/>
  <c r="F10" i="17"/>
  <c r="E10" i="17"/>
  <c r="D10" i="17"/>
  <c r="C10" i="17"/>
  <c r="D11" i="16"/>
  <c r="E11" i="16"/>
  <c r="F11" i="16"/>
  <c r="G11" i="16"/>
  <c r="H11" i="16"/>
  <c r="I11" i="16"/>
  <c r="J11" i="16"/>
  <c r="K11" i="16"/>
  <c r="L11" i="16"/>
  <c r="M11" i="16"/>
  <c r="D12" i="16"/>
  <c r="E12" i="16"/>
  <c r="F12" i="16"/>
  <c r="G12" i="16"/>
  <c r="H12" i="16"/>
  <c r="I12" i="16"/>
  <c r="J12" i="16"/>
  <c r="K12" i="16"/>
  <c r="L12" i="16"/>
  <c r="M12" i="16"/>
  <c r="D13" i="16"/>
  <c r="E13" i="16"/>
  <c r="F13" i="16"/>
  <c r="G13" i="16"/>
  <c r="H13" i="16"/>
  <c r="I13" i="16"/>
  <c r="J13" i="16"/>
  <c r="K13" i="16"/>
  <c r="L13" i="16"/>
  <c r="M13" i="16"/>
  <c r="D14" i="16"/>
  <c r="E14" i="16"/>
  <c r="F14" i="16"/>
  <c r="G14" i="16"/>
  <c r="H14" i="16"/>
  <c r="I14" i="16"/>
  <c r="J14" i="16"/>
  <c r="K14" i="16"/>
  <c r="L14" i="16"/>
  <c r="M14" i="16"/>
  <c r="D15" i="16"/>
  <c r="E15" i="16"/>
  <c r="F15" i="16"/>
  <c r="G15" i="16"/>
  <c r="H15" i="16"/>
  <c r="I15" i="16"/>
  <c r="J15" i="16"/>
  <c r="K15" i="16"/>
  <c r="L15" i="16"/>
  <c r="M15" i="16"/>
  <c r="C16" i="16"/>
  <c r="D16" i="16"/>
  <c r="E16" i="16"/>
  <c r="F16" i="16"/>
  <c r="G16" i="16"/>
  <c r="H16" i="16"/>
  <c r="I16" i="16"/>
  <c r="J16" i="16"/>
  <c r="K16" i="16"/>
  <c r="L16" i="16"/>
  <c r="M16" i="16"/>
  <c r="D17" i="16"/>
  <c r="E17" i="16"/>
  <c r="F17" i="16"/>
  <c r="G17" i="16"/>
  <c r="H17" i="16"/>
  <c r="I17" i="16"/>
  <c r="J17" i="16"/>
  <c r="K17" i="16"/>
  <c r="L17" i="16"/>
  <c r="M17" i="16"/>
  <c r="D18" i="16"/>
  <c r="E18" i="16"/>
  <c r="F18" i="16"/>
  <c r="G18" i="16"/>
  <c r="H18" i="16"/>
  <c r="I18" i="16"/>
  <c r="J18" i="16"/>
  <c r="K18" i="16"/>
  <c r="L18" i="16"/>
  <c r="M18" i="16"/>
  <c r="C19" i="16"/>
  <c r="D19" i="16"/>
  <c r="E19" i="16"/>
  <c r="F19" i="16"/>
  <c r="G19" i="16"/>
  <c r="H19" i="16"/>
  <c r="I19" i="16"/>
  <c r="J19" i="16"/>
  <c r="K19" i="16"/>
  <c r="L19" i="16"/>
  <c r="M19" i="16"/>
  <c r="D20" i="16"/>
  <c r="E20" i="16"/>
  <c r="F20" i="16"/>
  <c r="G20" i="16"/>
  <c r="H20" i="16"/>
  <c r="I20" i="16"/>
  <c r="J20" i="16"/>
  <c r="K20" i="16"/>
  <c r="L20" i="16"/>
  <c r="M20" i="16"/>
  <c r="D21" i="16"/>
  <c r="E21" i="16"/>
  <c r="F21" i="16"/>
  <c r="G21" i="16"/>
  <c r="H21" i="16"/>
  <c r="I21" i="16"/>
  <c r="J21" i="16"/>
  <c r="K21" i="16"/>
  <c r="L21" i="16"/>
  <c r="M21" i="16"/>
  <c r="D22" i="16"/>
  <c r="E22" i="16"/>
  <c r="F22" i="16"/>
  <c r="G22" i="16"/>
  <c r="H22" i="16"/>
  <c r="I22" i="16"/>
  <c r="J22" i="16"/>
  <c r="K22" i="16"/>
  <c r="L22" i="16"/>
  <c r="M22" i="16"/>
  <c r="D23" i="16"/>
  <c r="E23" i="16"/>
  <c r="F23" i="16"/>
  <c r="G23" i="16"/>
  <c r="H23" i="16"/>
  <c r="I23" i="16"/>
  <c r="J23" i="16"/>
  <c r="K23" i="16"/>
  <c r="L23" i="16"/>
  <c r="M23" i="16"/>
  <c r="D24" i="16"/>
  <c r="E24" i="16"/>
  <c r="F24" i="16"/>
  <c r="G24" i="16"/>
  <c r="H24" i="16"/>
  <c r="I24" i="16"/>
  <c r="J24" i="16"/>
  <c r="K24" i="16"/>
  <c r="L24" i="16"/>
  <c r="M24" i="16"/>
  <c r="D25" i="16"/>
  <c r="E25" i="16"/>
  <c r="F25" i="16"/>
  <c r="G25" i="16"/>
  <c r="H25" i="16"/>
  <c r="I25" i="16"/>
  <c r="J25" i="16"/>
  <c r="K25" i="16"/>
  <c r="L25" i="16"/>
  <c r="M25" i="16"/>
  <c r="C26" i="16"/>
  <c r="D26" i="16"/>
  <c r="E26" i="16"/>
  <c r="F26" i="16"/>
  <c r="G26" i="16"/>
  <c r="H26" i="16"/>
  <c r="I26" i="16"/>
  <c r="J26" i="16"/>
  <c r="K26" i="16"/>
  <c r="L26" i="16"/>
  <c r="M26" i="16"/>
  <c r="D27" i="16"/>
  <c r="E27" i="16"/>
  <c r="F27" i="16"/>
  <c r="G27" i="16"/>
  <c r="H27" i="16"/>
  <c r="I27" i="16"/>
  <c r="J27" i="16"/>
  <c r="K27" i="16"/>
  <c r="L27" i="16"/>
  <c r="M27" i="16"/>
  <c r="D28" i="16"/>
  <c r="E28" i="16"/>
  <c r="F28" i="16"/>
  <c r="G28" i="16"/>
  <c r="H28" i="16"/>
  <c r="I28" i="16"/>
  <c r="J28" i="16"/>
  <c r="K28" i="16"/>
  <c r="L28" i="16"/>
  <c r="M28" i="16"/>
  <c r="D29" i="16"/>
  <c r="E29" i="16"/>
  <c r="F29" i="16"/>
  <c r="G29" i="16"/>
  <c r="H29" i="16"/>
  <c r="I29" i="16"/>
  <c r="J29" i="16"/>
  <c r="K29" i="16"/>
  <c r="L29" i="16"/>
  <c r="M29" i="16"/>
  <c r="D30" i="16"/>
  <c r="E30" i="16"/>
  <c r="F30" i="16"/>
  <c r="G30" i="16"/>
  <c r="H30" i="16"/>
  <c r="I30" i="16"/>
  <c r="J30" i="16"/>
  <c r="K30" i="16"/>
  <c r="L30" i="16"/>
  <c r="M30" i="16"/>
  <c r="D31" i="16"/>
  <c r="E31" i="16"/>
  <c r="F31" i="16"/>
  <c r="G31" i="16"/>
  <c r="H31" i="16"/>
  <c r="I31" i="16"/>
  <c r="J31" i="16"/>
  <c r="K31" i="16"/>
  <c r="L31" i="16"/>
  <c r="M31" i="16"/>
  <c r="D32" i="16"/>
  <c r="E32" i="16"/>
  <c r="F32" i="16"/>
  <c r="G32" i="16"/>
  <c r="H32" i="16"/>
  <c r="I32" i="16"/>
  <c r="J32" i="16"/>
  <c r="K32" i="16"/>
  <c r="L32" i="16"/>
  <c r="M32" i="16"/>
  <c r="C33" i="16"/>
  <c r="D33" i="16"/>
  <c r="E33" i="16"/>
  <c r="F33" i="16"/>
  <c r="G33" i="16"/>
  <c r="H33" i="16"/>
  <c r="I33" i="16"/>
  <c r="J33" i="16"/>
  <c r="K33" i="16"/>
  <c r="L33" i="16"/>
  <c r="M33" i="16"/>
  <c r="D34" i="16"/>
  <c r="E34" i="16"/>
  <c r="F34" i="16"/>
  <c r="G34" i="16"/>
  <c r="H34" i="16"/>
  <c r="I34" i="16"/>
  <c r="J34" i="16"/>
  <c r="K34" i="16"/>
  <c r="L34" i="16"/>
  <c r="M34" i="16"/>
  <c r="D35" i="16"/>
  <c r="E35" i="16"/>
  <c r="F35" i="16"/>
  <c r="G35" i="16"/>
  <c r="H35" i="16"/>
  <c r="I35" i="16"/>
  <c r="J35" i="16"/>
  <c r="K35" i="16"/>
  <c r="L35" i="16"/>
  <c r="M35" i="16"/>
  <c r="C36" i="16"/>
  <c r="D36" i="16"/>
  <c r="E36" i="16"/>
  <c r="F36" i="16"/>
  <c r="G36" i="16"/>
  <c r="H36" i="16"/>
  <c r="I36" i="16"/>
  <c r="J36" i="16"/>
  <c r="K36" i="16"/>
  <c r="L36" i="16"/>
  <c r="M36" i="16"/>
  <c r="D37" i="16"/>
  <c r="E37" i="16"/>
  <c r="F37" i="16"/>
  <c r="G37" i="16"/>
  <c r="H37" i="16"/>
  <c r="I37" i="16"/>
  <c r="J37" i="16"/>
  <c r="K37" i="16"/>
  <c r="L37" i="16"/>
  <c r="M37" i="16"/>
  <c r="D38" i="16"/>
  <c r="E38" i="16"/>
  <c r="F38" i="16"/>
  <c r="G38" i="16"/>
  <c r="H38" i="16"/>
  <c r="I38" i="16"/>
  <c r="J38" i="16"/>
  <c r="K38" i="16"/>
  <c r="L38" i="16"/>
  <c r="M38" i="16"/>
  <c r="D39" i="16"/>
  <c r="E39" i="16"/>
  <c r="F39" i="16"/>
  <c r="G39" i="16"/>
  <c r="H39" i="16"/>
  <c r="I39" i="16"/>
  <c r="J39" i="16"/>
  <c r="K39" i="16"/>
  <c r="L39" i="16"/>
  <c r="M39" i="16"/>
  <c r="D40" i="16"/>
  <c r="E40" i="16"/>
  <c r="F40" i="16"/>
  <c r="G40" i="16"/>
  <c r="H40" i="16"/>
  <c r="I40" i="16"/>
  <c r="J40" i="16"/>
  <c r="K40" i="16"/>
  <c r="L40" i="16"/>
  <c r="M40" i="16"/>
  <c r="D41" i="16"/>
  <c r="E41" i="16"/>
  <c r="F41" i="16"/>
  <c r="G41" i="16"/>
  <c r="H41" i="16"/>
  <c r="I41" i="16"/>
  <c r="J41" i="16"/>
  <c r="K41" i="16"/>
  <c r="L41" i="16"/>
  <c r="M41" i="16"/>
  <c r="C42" i="16"/>
  <c r="D42" i="16"/>
  <c r="E42" i="16"/>
  <c r="F42" i="16"/>
  <c r="G42" i="16"/>
  <c r="H42" i="16"/>
  <c r="I42" i="16"/>
  <c r="J42" i="16"/>
  <c r="K42" i="16"/>
  <c r="L42" i="16"/>
  <c r="M42" i="16"/>
  <c r="D43" i="16"/>
  <c r="E43" i="16"/>
  <c r="F43" i="16"/>
  <c r="G43" i="16"/>
  <c r="H43" i="16"/>
  <c r="I43" i="16"/>
  <c r="J43" i="16"/>
  <c r="K43" i="16"/>
  <c r="L43" i="16"/>
  <c r="M43" i="16"/>
  <c r="D44" i="16"/>
  <c r="E44" i="16"/>
  <c r="F44" i="16"/>
  <c r="G44" i="16"/>
  <c r="H44" i="16"/>
  <c r="I44" i="16"/>
  <c r="J44" i="16"/>
  <c r="K44" i="16"/>
  <c r="L44" i="16"/>
  <c r="M44" i="16"/>
  <c r="D45" i="16"/>
  <c r="E45" i="16"/>
  <c r="F45" i="16"/>
  <c r="G45" i="16"/>
  <c r="H45" i="16"/>
  <c r="I45" i="16"/>
  <c r="J45" i="16"/>
  <c r="K45" i="16"/>
  <c r="L45" i="16"/>
  <c r="M45" i="16"/>
  <c r="M10" i="16"/>
  <c r="L10" i="16"/>
  <c r="K10" i="16"/>
  <c r="J10" i="16"/>
  <c r="I10" i="16"/>
  <c r="H10" i="16"/>
  <c r="G10" i="16"/>
  <c r="F10" i="16"/>
  <c r="E10" i="16"/>
  <c r="D10" i="16"/>
  <c r="C10" i="16"/>
  <c r="D11" i="15"/>
  <c r="E11" i="15"/>
  <c r="F11" i="15"/>
  <c r="G11" i="15"/>
  <c r="H11" i="15"/>
  <c r="I11" i="15"/>
  <c r="J11" i="15"/>
  <c r="K11" i="15"/>
  <c r="L11" i="15"/>
  <c r="M11" i="15"/>
  <c r="D12" i="15"/>
  <c r="E12" i="15"/>
  <c r="F12" i="15"/>
  <c r="G12" i="15"/>
  <c r="H12" i="15"/>
  <c r="I12" i="15"/>
  <c r="J12" i="15"/>
  <c r="K12" i="15"/>
  <c r="L12" i="15"/>
  <c r="M12" i="15"/>
  <c r="C13" i="15"/>
  <c r="D13" i="15"/>
  <c r="E13" i="15"/>
  <c r="F13" i="15"/>
  <c r="G13" i="15"/>
  <c r="H13" i="15"/>
  <c r="I13" i="15"/>
  <c r="J13" i="15"/>
  <c r="K13" i="15"/>
  <c r="L13" i="15"/>
  <c r="M13" i="15"/>
  <c r="D14" i="15"/>
  <c r="E14" i="15"/>
  <c r="F14" i="15"/>
  <c r="G14" i="15"/>
  <c r="H14" i="15"/>
  <c r="I14" i="15"/>
  <c r="J14" i="15"/>
  <c r="K14" i="15"/>
  <c r="L14" i="15"/>
  <c r="M14" i="15"/>
  <c r="D15" i="15"/>
  <c r="E15" i="15"/>
  <c r="F15" i="15"/>
  <c r="G15" i="15"/>
  <c r="H15" i="15"/>
  <c r="I15" i="15"/>
  <c r="J15" i="15"/>
  <c r="K15" i="15"/>
  <c r="L15" i="15"/>
  <c r="M15" i="15"/>
  <c r="C16" i="15"/>
  <c r="D16" i="15"/>
  <c r="E16" i="15"/>
  <c r="F16" i="15"/>
  <c r="G16" i="15"/>
  <c r="H16" i="15"/>
  <c r="I16" i="15"/>
  <c r="J16" i="15"/>
  <c r="K16" i="15"/>
  <c r="L16" i="15"/>
  <c r="M16" i="15"/>
  <c r="D17" i="15"/>
  <c r="E17" i="15"/>
  <c r="F17" i="15"/>
  <c r="G17" i="15"/>
  <c r="H17" i="15"/>
  <c r="I17" i="15"/>
  <c r="J17" i="15"/>
  <c r="K17" i="15"/>
  <c r="L17" i="15"/>
  <c r="M17" i="15"/>
  <c r="D18" i="15"/>
  <c r="E18" i="15"/>
  <c r="F18" i="15"/>
  <c r="G18" i="15"/>
  <c r="H18" i="15"/>
  <c r="I18" i="15"/>
  <c r="J18" i="15"/>
  <c r="K18" i="15"/>
  <c r="L18" i="15"/>
  <c r="M18" i="15"/>
  <c r="D19" i="15"/>
  <c r="E19" i="15"/>
  <c r="F19" i="15"/>
  <c r="G19" i="15"/>
  <c r="H19" i="15"/>
  <c r="I19" i="15"/>
  <c r="J19" i="15"/>
  <c r="K19" i="15"/>
  <c r="L19" i="15"/>
  <c r="M19" i="15"/>
  <c r="D20" i="15"/>
  <c r="E20" i="15"/>
  <c r="F20" i="15"/>
  <c r="G20" i="15"/>
  <c r="H20" i="15"/>
  <c r="I20" i="15"/>
  <c r="J20" i="15"/>
  <c r="K20" i="15"/>
  <c r="L20" i="15"/>
  <c r="M20" i="15"/>
  <c r="D21" i="15"/>
  <c r="E21" i="15"/>
  <c r="F21" i="15"/>
  <c r="G21" i="15"/>
  <c r="H21" i="15"/>
  <c r="I21" i="15"/>
  <c r="J21" i="15"/>
  <c r="K21" i="15"/>
  <c r="L21" i="15"/>
  <c r="M21" i="15"/>
  <c r="D22" i="15"/>
  <c r="E22" i="15"/>
  <c r="F22" i="15"/>
  <c r="G22" i="15"/>
  <c r="H22" i="15"/>
  <c r="I22" i="15"/>
  <c r="J22" i="15"/>
  <c r="K22" i="15"/>
  <c r="L22" i="15"/>
  <c r="M22" i="15"/>
  <c r="D23" i="15"/>
  <c r="E23" i="15"/>
  <c r="F23" i="15"/>
  <c r="G23" i="15"/>
  <c r="H23" i="15"/>
  <c r="I23" i="15"/>
  <c r="J23" i="15"/>
  <c r="K23" i="15"/>
  <c r="L23" i="15"/>
  <c r="M23" i="15"/>
  <c r="C24" i="15"/>
  <c r="D24" i="15"/>
  <c r="E24" i="15"/>
  <c r="F24" i="15"/>
  <c r="G24" i="15"/>
  <c r="H24" i="15"/>
  <c r="I24" i="15"/>
  <c r="J24" i="15"/>
  <c r="K24" i="15"/>
  <c r="L24" i="15"/>
  <c r="M24" i="15"/>
  <c r="D25" i="15"/>
  <c r="E25" i="15"/>
  <c r="F25" i="15"/>
  <c r="G25" i="15"/>
  <c r="H25" i="15"/>
  <c r="I25" i="15"/>
  <c r="J25" i="15"/>
  <c r="K25" i="15"/>
  <c r="L25" i="15"/>
  <c r="M25" i="15"/>
  <c r="D26" i="15"/>
  <c r="E26" i="15"/>
  <c r="F26" i="15"/>
  <c r="G26" i="15"/>
  <c r="H26" i="15"/>
  <c r="I26" i="15"/>
  <c r="J26" i="15"/>
  <c r="K26" i="15"/>
  <c r="L26" i="15"/>
  <c r="M26" i="15"/>
  <c r="M10" i="15"/>
  <c r="L10" i="15"/>
  <c r="K10" i="15"/>
  <c r="J10" i="15"/>
  <c r="I10" i="15"/>
  <c r="H10" i="15"/>
  <c r="G10" i="15"/>
  <c r="F10" i="15"/>
  <c r="E10" i="15"/>
  <c r="D10" i="15"/>
  <c r="C10" i="15"/>
  <c r="C34" i="14"/>
  <c r="D34" i="14"/>
  <c r="E34" i="14"/>
  <c r="F34" i="14"/>
  <c r="G34" i="14"/>
  <c r="H34" i="14"/>
  <c r="I34" i="14"/>
  <c r="J34" i="14"/>
  <c r="K34" i="14"/>
  <c r="L34" i="14"/>
  <c r="M34" i="14"/>
  <c r="D35" i="14"/>
  <c r="E35" i="14"/>
  <c r="F35" i="14"/>
  <c r="G35" i="14"/>
  <c r="H35" i="14"/>
  <c r="I35" i="14"/>
  <c r="J35" i="14"/>
  <c r="K35" i="14"/>
  <c r="L35" i="14"/>
  <c r="M35" i="14"/>
  <c r="D36" i="14"/>
  <c r="E36" i="14"/>
  <c r="F36" i="14"/>
  <c r="G36" i="14"/>
  <c r="H36" i="14"/>
  <c r="I36" i="14"/>
  <c r="J36" i="14"/>
  <c r="K36" i="14"/>
  <c r="L36" i="14"/>
  <c r="M36" i="14"/>
  <c r="C37" i="14"/>
  <c r="D37" i="14"/>
  <c r="E37" i="14"/>
  <c r="F37" i="14"/>
  <c r="G37" i="14"/>
  <c r="H37" i="14"/>
  <c r="I37" i="14"/>
  <c r="J37" i="14"/>
  <c r="K37" i="14"/>
  <c r="L37" i="14"/>
  <c r="M37" i="14"/>
  <c r="D38" i="14"/>
  <c r="E38" i="14"/>
  <c r="F38" i="14"/>
  <c r="G38" i="14"/>
  <c r="H38" i="14"/>
  <c r="I38" i="14"/>
  <c r="J38" i="14"/>
  <c r="K38" i="14"/>
  <c r="L38" i="14"/>
  <c r="M38" i="14"/>
  <c r="D39" i="14"/>
  <c r="E39" i="14"/>
  <c r="F39" i="14"/>
  <c r="G39" i="14"/>
  <c r="H39" i="14"/>
  <c r="I39" i="14"/>
  <c r="J39" i="14"/>
  <c r="K39" i="14"/>
  <c r="L39" i="14"/>
  <c r="M39" i="14"/>
  <c r="D40" i="14"/>
  <c r="E40" i="14"/>
  <c r="F40" i="14"/>
  <c r="G40" i="14"/>
  <c r="H40" i="14"/>
  <c r="I40" i="14"/>
  <c r="J40" i="14"/>
  <c r="K40" i="14"/>
  <c r="L40" i="14"/>
  <c r="M40" i="14"/>
  <c r="D11" i="14"/>
  <c r="E11" i="14"/>
  <c r="F11" i="14"/>
  <c r="G11" i="14"/>
  <c r="H11" i="14"/>
  <c r="I11" i="14"/>
  <c r="J11" i="14"/>
  <c r="K11" i="14"/>
  <c r="L11" i="14"/>
  <c r="M11" i="14"/>
  <c r="D12" i="14"/>
  <c r="E12" i="14"/>
  <c r="F12" i="14"/>
  <c r="G12" i="14"/>
  <c r="H12" i="14"/>
  <c r="I12" i="14"/>
  <c r="J12" i="14"/>
  <c r="K12" i="14"/>
  <c r="L12" i="14"/>
  <c r="M12" i="14"/>
  <c r="D13" i="14"/>
  <c r="E13" i="14"/>
  <c r="F13" i="14"/>
  <c r="G13" i="14"/>
  <c r="H13" i="14"/>
  <c r="I13" i="14"/>
  <c r="J13" i="14"/>
  <c r="K13" i="14"/>
  <c r="L13" i="14"/>
  <c r="M13" i="14"/>
  <c r="C14" i="14"/>
  <c r="D14" i="14"/>
  <c r="E14" i="14"/>
  <c r="F14" i="14"/>
  <c r="G14" i="14"/>
  <c r="H14" i="14"/>
  <c r="I14" i="14"/>
  <c r="J14" i="14"/>
  <c r="K14" i="14"/>
  <c r="L14" i="14"/>
  <c r="M14" i="14"/>
  <c r="D15" i="14"/>
  <c r="E15" i="14"/>
  <c r="F15" i="14"/>
  <c r="G15" i="14"/>
  <c r="H15" i="14"/>
  <c r="I15" i="14"/>
  <c r="J15" i="14"/>
  <c r="K15" i="14"/>
  <c r="L15" i="14"/>
  <c r="M15" i="14"/>
  <c r="D16" i="14"/>
  <c r="E16" i="14"/>
  <c r="F16" i="14"/>
  <c r="G16" i="14"/>
  <c r="H16" i="14"/>
  <c r="I16" i="14"/>
  <c r="J16" i="14"/>
  <c r="K16" i="14"/>
  <c r="L16" i="14"/>
  <c r="M16" i="14"/>
  <c r="C17" i="14"/>
  <c r="D17" i="14"/>
  <c r="E17" i="14"/>
  <c r="F17" i="14"/>
  <c r="G17" i="14"/>
  <c r="H17" i="14"/>
  <c r="I17" i="14"/>
  <c r="J17" i="14"/>
  <c r="K17" i="14"/>
  <c r="L17" i="14"/>
  <c r="M17" i="14"/>
  <c r="D18" i="14"/>
  <c r="E18" i="14"/>
  <c r="F18" i="14"/>
  <c r="G18" i="14"/>
  <c r="H18" i="14"/>
  <c r="I18" i="14"/>
  <c r="J18" i="14"/>
  <c r="K18" i="14"/>
  <c r="L18" i="14"/>
  <c r="M18" i="14"/>
  <c r="D19" i="14"/>
  <c r="E19" i="14"/>
  <c r="F19" i="14"/>
  <c r="G19" i="14"/>
  <c r="H19" i="14"/>
  <c r="I19" i="14"/>
  <c r="J19" i="14"/>
  <c r="K19" i="14"/>
  <c r="L19" i="14"/>
  <c r="M19" i="14"/>
  <c r="D20" i="14"/>
  <c r="E20" i="14"/>
  <c r="F20" i="14"/>
  <c r="G20" i="14"/>
  <c r="H20" i="14"/>
  <c r="I20" i="14"/>
  <c r="J20" i="14"/>
  <c r="K20" i="14"/>
  <c r="L20" i="14"/>
  <c r="M20" i="14"/>
  <c r="D21" i="14"/>
  <c r="E21" i="14"/>
  <c r="F21" i="14"/>
  <c r="G21" i="14"/>
  <c r="H21" i="14"/>
  <c r="I21" i="14"/>
  <c r="J21" i="14"/>
  <c r="K21" i="14"/>
  <c r="L21" i="14"/>
  <c r="M21" i="14"/>
  <c r="C22" i="14"/>
  <c r="D22" i="14"/>
  <c r="E22" i="14"/>
  <c r="F22" i="14"/>
  <c r="G22" i="14"/>
  <c r="H22" i="14"/>
  <c r="I22" i="14"/>
  <c r="J22" i="14"/>
  <c r="K22" i="14"/>
  <c r="L22" i="14"/>
  <c r="M22" i="14"/>
  <c r="D23" i="14"/>
  <c r="E23" i="14"/>
  <c r="F23" i="14"/>
  <c r="G23" i="14"/>
  <c r="H23" i="14"/>
  <c r="I23" i="14"/>
  <c r="J23" i="14"/>
  <c r="K23" i="14"/>
  <c r="L23" i="14"/>
  <c r="M23" i="14"/>
  <c r="D24" i="14"/>
  <c r="E24" i="14"/>
  <c r="F24" i="14"/>
  <c r="G24" i="14"/>
  <c r="H24" i="14"/>
  <c r="I24" i="14"/>
  <c r="J24" i="14"/>
  <c r="K24" i="14"/>
  <c r="L24" i="14"/>
  <c r="M24" i="14"/>
  <c r="C25" i="14"/>
  <c r="D25" i="14"/>
  <c r="E25" i="14"/>
  <c r="F25" i="14"/>
  <c r="G25" i="14"/>
  <c r="H25" i="14"/>
  <c r="I25" i="14"/>
  <c r="J25" i="14"/>
  <c r="K25" i="14"/>
  <c r="L25" i="14"/>
  <c r="M25" i="14"/>
  <c r="D26" i="14"/>
  <c r="E26" i="14"/>
  <c r="F26" i="14"/>
  <c r="G26" i="14"/>
  <c r="H26" i="14"/>
  <c r="I26" i="14"/>
  <c r="J26" i="14"/>
  <c r="K26" i="14"/>
  <c r="L26" i="14"/>
  <c r="M26" i="14"/>
  <c r="D27" i="14"/>
  <c r="E27" i="14"/>
  <c r="F27" i="14"/>
  <c r="G27" i="14"/>
  <c r="H27" i="14"/>
  <c r="I27" i="14"/>
  <c r="J27" i="14"/>
  <c r="K27" i="14"/>
  <c r="L27" i="14"/>
  <c r="M27" i="14"/>
  <c r="D28" i="14"/>
  <c r="E28" i="14"/>
  <c r="F28" i="14"/>
  <c r="G28" i="14"/>
  <c r="H28" i="14"/>
  <c r="I28" i="14"/>
  <c r="J28" i="14"/>
  <c r="K28" i="14"/>
  <c r="L28" i="14"/>
  <c r="M28" i="14"/>
  <c r="C29" i="14"/>
  <c r="D29" i="14"/>
  <c r="E29" i="14"/>
  <c r="F29" i="14"/>
  <c r="G29" i="14"/>
  <c r="H29" i="14"/>
  <c r="I29" i="14"/>
  <c r="J29" i="14"/>
  <c r="K29" i="14"/>
  <c r="L29" i="14"/>
  <c r="M29" i="14"/>
  <c r="D30" i="14"/>
  <c r="E30" i="14"/>
  <c r="F30" i="14"/>
  <c r="G30" i="14"/>
  <c r="H30" i="14"/>
  <c r="I30" i="14"/>
  <c r="J30" i="14"/>
  <c r="K30" i="14"/>
  <c r="L30" i="14"/>
  <c r="M30" i="14"/>
  <c r="D31" i="14"/>
  <c r="E31" i="14"/>
  <c r="F31" i="14"/>
  <c r="G31" i="14"/>
  <c r="H31" i="14"/>
  <c r="I31" i="14"/>
  <c r="J31" i="14"/>
  <c r="K31" i="14"/>
  <c r="L31" i="14"/>
  <c r="M31" i="14"/>
  <c r="D32" i="14"/>
  <c r="E32" i="14"/>
  <c r="F32" i="14"/>
  <c r="G32" i="14"/>
  <c r="H32" i="14"/>
  <c r="I32" i="14"/>
  <c r="J32" i="14"/>
  <c r="K32" i="14"/>
  <c r="L32" i="14"/>
  <c r="M32" i="14"/>
  <c r="D33" i="14"/>
  <c r="E33" i="14"/>
  <c r="F33" i="14"/>
  <c r="G33" i="14"/>
  <c r="H33" i="14"/>
  <c r="I33" i="14"/>
  <c r="J33" i="14"/>
  <c r="K33" i="14"/>
  <c r="L33" i="14"/>
  <c r="M33" i="14"/>
  <c r="M10" i="14"/>
  <c r="L10" i="14"/>
  <c r="K10" i="14"/>
  <c r="J10" i="14"/>
  <c r="I10" i="14"/>
  <c r="H10" i="14"/>
  <c r="G10" i="14"/>
  <c r="F10" i="14"/>
  <c r="E10" i="14"/>
  <c r="D10" i="14"/>
  <c r="C10" i="14"/>
  <c r="D11" i="19"/>
  <c r="E11" i="19"/>
  <c r="F11" i="19"/>
  <c r="G11" i="19"/>
  <c r="H11" i="19"/>
  <c r="I11" i="19"/>
  <c r="J11" i="19"/>
  <c r="K11" i="19"/>
  <c r="L11" i="19"/>
  <c r="M11" i="19"/>
  <c r="D12" i="19"/>
  <c r="E12" i="19"/>
  <c r="F12" i="19"/>
  <c r="G12" i="19"/>
  <c r="H12" i="19"/>
  <c r="I12" i="19"/>
  <c r="J12" i="19"/>
  <c r="K12" i="19"/>
  <c r="L12" i="19"/>
  <c r="M12" i="19"/>
  <c r="D13" i="19"/>
  <c r="E13" i="19"/>
  <c r="F13" i="19"/>
  <c r="G13" i="19"/>
  <c r="H13" i="19"/>
  <c r="I13" i="19"/>
  <c r="J13" i="19"/>
  <c r="K13" i="19"/>
  <c r="L13" i="19"/>
  <c r="M13" i="19"/>
  <c r="D14" i="19"/>
  <c r="E14" i="19"/>
  <c r="F14" i="19"/>
  <c r="G14" i="19"/>
  <c r="H14" i="19"/>
  <c r="I14" i="19"/>
  <c r="J14" i="19"/>
  <c r="K14" i="19"/>
  <c r="L14" i="19"/>
  <c r="M14" i="19"/>
  <c r="D15" i="19"/>
  <c r="E15" i="19"/>
  <c r="F15" i="19"/>
  <c r="G15" i="19"/>
  <c r="H15" i="19"/>
  <c r="I15" i="19"/>
  <c r="J15" i="19"/>
  <c r="K15" i="19"/>
  <c r="L15" i="19"/>
  <c r="M15" i="19"/>
  <c r="D16" i="19"/>
  <c r="E16" i="19"/>
  <c r="F16" i="19"/>
  <c r="G16" i="19"/>
  <c r="H16" i="19"/>
  <c r="I16" i="19"/>
  <c r="J16" i="19"/>
  <c r="K16" i="19"/>
  <c r="L16" i="19"/>
  <c r="M16" i="19"/>
  <c r="D17" i="19"/>
  <c r="E17" i="19"/>
  <c r="F17" i="19"/>
  <c r="G17" i="19"/>
  <c r="H17" i="19"/>
  <c r="I17" i="19"/>
  <c r="J17" i="19"/>
  <c r="K17" i="19"/>
  <c r="L17" i="19"/>
  <c r="M17" i="19"/>
  <c r="C18" i="19"/>
  <c r="D18" i="19"/>
  <c r="E18" i="19"/>
  <c r="F18" i="19"/>
  <c r="G18" i="19"/>
  <c r="H18" i="19"/>
  <c r="I18" i="19"/>
  <c r="J18" i="19"/>
  <c r="K18" i="19"/>
  <c r="L18" i="19"/>
  <c r="M18" i="19"/>
  <c r="C19" i="19"/>
  <c r="D19" i="19"/>
  <c r="E19" i="19"/>
  <c r="F19" i="19"/>
  <c r="G19" i="19"/>
  <c r="H19" i="19"/>
  <c r="I19" i="19"/>
  <c r="J19" i="19"/>
  <c r="K19" i="19"/>
  <c r="L19" i="19"/>
  <c r="M19" i="19"/>
  <c r="C20" i="19"/>
  <c r="D20" i="19"/>
  <c r="E20" i="19"/>
  <c r="F20" i="19"/>
  <c r="G20" i="19"/>
  <c r="H20" i="19"/>
  <c r="I20" i="19"/>
  <c r="J20" i="19"/>
  <c r="K20" i="19"/>
  <c r="L20" i="19"/>
  <c r="M20" i="19"/>
  <c r="C21" i="19"/>
  <c r="D21" i="19"/>
  <c r="E21" i="19"/>
  <c r="F21" i="19"/>
  <c r="G21" i="19"/>
  <c r="H21" i="19"/>
  <c r="I21" i="19"/>
  <c r="J21" i="19"/>
  <c r="K21" i="19"/>
  <c r="L21" i="19"/>
  <c r="M21" i="19"/>
  <c r="C22" i="19"/>
  <c r="D22" i="19"/>
  <c r="E22" i="19"/>
  <c r="F22" i="19"/>
  <c r="G22" i="19"/>
  <c r="H22" i="19"/>
  <c r="I22" i="19"/>
  <c r="J22" i="19"/>
  <c r="K22" i="19"/>
  <c r="L22" i="19"/>
  <c r="M22" i="19"/>
  <c r="C23" i="19"/>
  <c r="D23" i="19"/>
  <c r="E23" i="19"/>
  <c r="F23" i="19"/>
  <c r="G23" i="19"/>
  <c r="H23" i="19"/>
  <c r="I23" i="19"/>
  <c r="J23" i="19"/>
  <c r="K23" i="19"/>
  <c r="L23" i="19"/>
  <c r="M23" i="19"/>
  <c r="C24" i="19"/>
  <c r="D24" i="19"/>
  <c r="E24" i="19"/>
  <c r="F24" i="19"/>
  <c r="G24" i="19"/>
  <c r="H24" i="19"/>
  <c r="I24" i="19"/>
  <c r="J24" i="19"/>
  <c r="K24" i="19"/>
  <c r="L24" i="19"/>
  <c r="M24" i="19"/>
  <c r="C25" i="19"/>
  <c r="D25" i="19"/>
  <c r="E25" i="19"/>
  <c r="F25" i="19"/>
  <c r="G25" i="19"/>
  <c r="H25" i="19"/>
  <c r="I25" i="19"/>
  <c r="J25" i="19"/>
  <c r="K25" i="19"/>
  <c r="L25" i="19"/>
  <c r="M25" i="19"/>
  <c r="C26" i="19"/>
  <c r="D26" i="19"/>
  <c r="E26" i="19"/>
  <c r="F26" i="19"/>
  <c r="G26" i="19"/>
  <c r="H26" i="19"/>
  <c r="I26" i="19"/>
  <c r="J26" i="19"/>
  <c r="K26" i="19"/>
  <c r="L26" i="19"/>
  <c r="M26" i="19"/>
  <c r="D27" i="19"/>
  <c r="E27" i="19"/>
  <c r="F27" i="19"/>
  <c r="G27" i="19"/>
  <c r="H27" i="19"/>
  <c r="I27" i="19"/>
  <c r="J27" i="19"/>
  <c r="K27" i="19"/>
  <c r="L27" i="19"/>
  <c r="M27" i="19"/>
  <c r="D28" i="19"/>
  <c r="E28" i="19"/>
  <c r="F28" i="19"/>
  <c r="G28" i="19"/>
  <c r="H28" i="19"/>
  <c r="I28" i="19"/>
  <c r="J28" i="19"/>
  <c r="K28" i="19"/>
  <c r="L28" i="19"/>
  <c r="M28" i="19"/>
  <c r="C29" i="19"/>
  <c r="D29" i="19"/>
  <c r="E29" i="19"/>
  <c r="F29" i="19"/>
  <c r="G29" i="19"/>
  <c r="H29" i="19"/>
  <c r="I29" i="19"/>
  <c r="J29" i="19"/>
  <c r="K29" i="19"/>
  <c r="L29" i="19"/>
  <c r="M29" i="19"/>
  <c r="D30" i="19"/>
  <c r="E30" i="19"/>
  <c r="F30" i="19"/>
  <c r="G30" i="19"/>
  <c r="H30" i="19"/>
  <c r="I30" i="19"/>
  <c r="J30" i="19"/>
  <c r="K30" i="19"/>
  <c r="L30" i="19"/>
  <c r="M30" i="19"/>
  <c r="D31" i="19"/>
  <c r="E31" i="19"/>
  <c r="F31" i="19"/>
  <c r="G31" i="19"/>
  <c r="H31" i="19"/>
  <c r="I31" i="19"/>
  <c r="J31" i="19"/>
  <c r="K31" i="19"/>
  <c r="L31" i="19"/>
  <c r="M31" i="19"/>
  <c r="D32" i="19"/>
  <c r="E32" i="19"/>
  <c r="F32" i="19"/>
  <c r="G32" i="19"/>
  <c r="H32" i="19"/>
  <c r="I32" i="19"/>
  <c r="J32" i="19"/>
  <c r="K32" i="19"/>
  <c r="L32" i="19"/>
  <c r="M32" i="19"/>
  <c r="C33" i="19"/>
  <c r="D33" i="19"/>
  <c r="E33" i="19"/>
  <c r="F33" i="19"/>
  <c r="G33" i="19"/>
  <c r="H33" i="19"/>
  <c r="I33" i="19"/>
  <c r="J33" i="19"/>
  <c r="K33" i="19"/>
  <c r="L33" i="19"/>
  <c r="M33" i="19"/>
  <c r="D34" i="19"/>
  <c r="E34" i="19"/>
  <c r="F34" i="19"/>
  <c r="G34" i="19"/>
  <c r="H34" i="19"/>
  <c r="I34" i="19"/>
  <c r="J34" i="19"/>
  <c r="K34" i="19"/>
  <c r="L34" i="19"/>
  <c r="M34" i="19"/>
  <c r="D35" i="19"/>
  <c r="E35" i="19"/>
  <c r="F35" i="19"/>
  <c r="G35" i="19"/>
  <c r="H35" i="19"/>
  <c r="I35" i="19"/>
  <c r="J35" i="19"/>
  <c r="K35" i="19"/>
  <c r="L35" i="19"/>
  <c r="M35" i="19"/>
  <c r="D36" i="19"/>
  <c r="E36" i="19"/>
  <c r="F36" i="19"/>
  <c r="G36" i="19"/>
  <c r="H36" i="19"/>
  <c r="I36" i="19"/>
  <c r="J36" i="19"/>
  <c r="K36" i="19"/>
  <c r="L36" i="19"/>
  <c r="M36" i="19"/>
  <c r="D37" i="19"/>
  <c r="E37" i="19"/>
  <c r="F37" i="19"/>
  <c r="G37" i="19"/>
  <c r="H37" i="19"/>
  <c r="I37" i="19"/>
  <c r="J37" i="19"/>
  <c r="K37" i="19"/>
  <c r="L37" i="19"/>
  <c r="M37" i="19"/>
  <c r="C38" i="19"/>
  <c r="D38" i="19"/>
  <c r="E38" i="19"/>
  <c r="F38" i="19"/>
  <c r="G38" i="19"/>
  <c r="H38" i="19"/>
  <c r="I38" i="19"/>
  <c r="J38" i="19"/>
  <c r="K38" i="19"/>
  <c r="L38" i="19"/>
  <c r="M38" i="19"/>
  <c r="C39" i="19"/>
  <c r="D39" i="19"/>
  <c r="E39" i="19"/>
  <c r="F39" i="19"/>
  <c r="G39" i="19"/>
  <c r="H39" i="19"/>
  <c r="I39" i="19"/>
  <c r="J39" i="19"/>
  <c r="K39" i="19"/>
  <c r="L39" i="19"/>
  <c r="M39" i="19"/>
  <c r="C40" i="19"/>
  <c r="D40" i="19"/>
  <c r="E40" i="19"/>
  <c r="F40" i="19"/>
  <c r="G40" i="19"/>
  <c r="H40" i="19"/>
  <c r="I40" i="19"/>
  <c r="J40" i="19"/>
  <c r="K40" i="19"/>
  <c r="L40" i="19"/>
  <c r="M40" i="19"/>
  <c r="C41" i="19"/>
  <c r="D41" i="19"/>
  <c r="E41" i="19"/>
  <c r="F41" i="19"/>
  <c r="G41" i="19"/>
  <c r="H41" i="19"/>
  <c r="I41" i="19"/>
  <c r="J41" i="19"/>
  <c r="K41" i="19"/>
  <c r="L41" i="19"/>
  <c r="M41" i="19"/>
  <c r="C42" i="19"/>
  <c r="D42" i="19"/>
  <c r="E42" i="19"/>
  <c r="F42" i="19"/>
  <c r="G42" i="19"/>
  <c r="H42" i="19"/>
  <c r="I42" i="19"/>
  <c r="J42" i="19"/>
  <c r="K42" i="19"/>
  <c r="L42" i="19"/>
  <c r="M42" i="19"/>
  <c r="C43" i="19"/>
  <c r="D43" i="19"/>
  <c r="E43" i="19"/>
  <c r="F43" i="19"/>
  <c r="G43" i="19"/>
  <c r="H43" i="19"/>
  <c r="I43" i="19"/>
  <c r="J43" i="19"/>
  <c r="K43" i="19"/>
  <c r="L43" i="19"/>
  <c r="M43" i="19"/>
  <c r="D44" i="19"/>
  <c r="E44" i="19"/>
  <c r="F44" i="19"/>
  <c r="G44" i="19"/>
  <c r="H44" i="19"/>
  <c r="I44" i="19"/>
  <c r="J44" i="19"/>
  <c r="K44" i="19"/>
  <c r="L44" i="19"/>
  <c r="M44" i="19"/>
  <c r="D45" i="19"/>
  <c r="E45" i="19"/>
  <c r="F45" i="19"/>
  <c r="G45" i="19"/>
  <c r="H45" i="19"/>
  <c r="I45" i="19"/>
  <c r="J45" i="19"/>
  <c r="K45" i="19"/>
  <c r="L45" i="19"/>
  <c r="M45" i="19"/>
  <c r="D46" i="19"/>
  <c r="E46" i="19"/>
  <c r="F46" i="19"/>
  <c r="G46" i="19"/>
  <c r="H46" i="19"/>
  <c r="I46" i="19"/>
  <c r="J46" i="19"/>
  <c r="K46" i="19"/>
  <c r="L46" i="19"/>
  <c r="M46" i="19"/>
  <c r="D47" i="19"/>
  <c r="E47" i="19"/>
  <c r="F47" i="19"/>
  <c r="G47" i="19"/>
  <c r="H47" i="19"/>
  <c r="I47" i="19"/>
  <c r="J47" i="19"/>
  <c r="K47" i="19"/>
  <c r="L47" i="19"/>
  <c r="M47" i="19"/>
  <c r="D48" i="19"/>
  <c r="E48" i="19"/>
  <c r="F48" i="19"/>
  <c r="G48" i="19"/>
  <c r="H48" i="19"/>
  <c r="I48" i="19"/>
  <c r="J48" i="19"/>
  <c r="K48" i="19"/>
  <c r="L48" i="19"/>
  <c r="M48" i="19"/>
  <c r="C49" i="19"/>
  <c r="D49" i="19"/>
  <c r="E49" i="19"/>
  <c r="F49" i="19"/>
  <c r="G49" i="19"/>
  <c r="H49" i="19"/>
  <c r="I49" i="19"/>
  <c r="J49" i="19"/>
  <c r="K49" i="19"/>
  <c r="L49" i="19"/>
  <c r="M49" i="19"/>
  <c r="D50" i="19"/>
  <c r="E50" i="19"/>
  <c r="F50" i="19"/>
  <c r="G50" i="19"/>
  <c r="H50" i="19"/>
  <c r="I50" i="19"/>
  <c r="J50" i="19"/>
  <c r="K50" i="19"/>
  <c r="L50" i="19"/>
  <c r="M50" i="19"/>
  <c r="D51" i="19"/>
  <c r="E51" i="19"/>
  <c r="F51" i="19"/>
  <c r="G51" i="19"/>
  <c r="H51" i="19"/>
  <c r="I51" i="19"/>
  <c r="J51" i="19"/>
  <c r="K51" i="19"/>
  <c r="L51" i="19"/>
  <c r="M51" i="19"/>
  <c r="D52" i="19"/>
  <c r="E52" i="19"/>
  <c r="F52" i="19"/>
  <c r="G52" i="19"/>
  <c r="H52" i="19"/>
  <c r="I52" i="19"/>
  <c r="J52" i="19"/>
  <c r="K52" i="19"/>
  <c r="L52" i="19"/>
  <c r="M52" i="19"/>
  <c r="C53" i="19"/>
  <c r="D53" i="19"/>
  <c r="E53" i="19"/>
  <c r="F53" i="19"/>
  <c r="G53" i="19"/>
  <c r="H53" i="19"/>
  <c r="I53" i="19"/>
  <c r="J53" i="19"/>
  <c r="K53" i="19"/>
  <c r="L53" i="19"/>
  <c r="M53" i="19"/>
  <c r="D54" i="19"/>
  <c r="E54" i="19"/>
  <c r="F54" i="19"/>
  <c r="G54" i="19"/>
  <c r="H54" i="19"/>
  <c r="I54" i="19"/>
  <c r="J54" i="19"/>
  <c r="K54" i="19"/>
  <c r="L54" i="19"/>
  <c r="M54" i="19"/>
  <c r="D55" i="19"/>
  <c r="E55" i="19"/>
  <c r="F55" i="19"/>
  <c r="G55" i="19"/>
  <c r="H55" i="19"/>
  <c r="I55" i="19"/>
  <c r="J55" i="19"/>
  <c r="K55" i="19"/>
  <c r="L55" i="19"/>
  <c r="M55" i="19"/>
  <c r="C56" i="19"/>
  <c r="D56" i="19"/>
  <c r="E56" i="19"/>
  <c r="F56" i="19"/>
  <c r="G56" i="19"/>
  <c r="H56" i="19"/>
  <c r="I56" i="19"/>
  <c r="J56" i="19"/>
  <c r="K56" i="19"/>
  <c r="L56" i="19"/>
  <c r="M56" i="19"/>
  <c r="D57" i="19"/>
  <c r="E57" i="19"/>
  <c r="F57" i="19"/>
  <c r="G57" i="19"/>
  <c r="H57" i="19"/>
  <c r="I57" i="19"/>
  <c r="J57" i="19"/>
  <c r="K57" i="19"/>
  <c r="L57" i="19"/>
  <c r="M57" i="19"/>
  <c r="D58" i="19"/>
  <c r="E58" i="19"/>
  <c r="F58" i="19"/>
  <c r="G58" i="19"/>
  <c r="H58" i="19"/>
  <c r="I58" i="19"/>
  <c r="J58" i="19"/>
  <c r="K58" i="19"/>
  <c r="L58" i="19"/>
  <c r="M58" i="19"/>
  <c r="C59" i="19"/>
  <c r="D59" i="19"/>
  <c r="E59" i="19"/>
  <c r="F59" i="19"/>
  <c r="G59" i="19"/>
  <c r="H59" i="19"/>
  <c r="I59" i="19"/>
  <c r="J59" i="19"/>
  <c r="K59" i="19"/>
  <c r="L59" i="19"/>
  <c r="M59" i="19"/>
  <c r="D60" i="19"/>
  <c r="E60" i="19"/>
  <c r="F60" i="19"/>
  <c r="G60" i="19"/>
  <c r="H60" i="19"/>
  <c r="I60" i="19"/>
  <c r="J60" i="19"/>
  <c r="K60" i="19"/>
  <c r="L60" i="19"/>
  <c r="M60" i="19"/>
  <c r="D61" i="19"/>
  <c r="E61" i="19"/>
  <c r="F61" i="19"/>
  <c r="G61" i="19"/>
  <c r="H61" i="19"/>
  <c r="I61" i="19"/>
  <c r="J61" i="19"/>
  <c r="K61" i="19"/>
  <c r="L61" i="19"/>
  <c r="M61" i="19"/>
  <c r="C62" i="19"/>
  <c r="D62" i="19"/>
  <c r="E62" i="19"/>
  <c r="F62" i="19"/>
  <c r="G62" i="19"/>
  <c r="H62" i="19"/>
  <c r="I62" i="19"/>
  <c r="J62" i="19"/>
  <c r="K62" i="19"/>
  <c r="L62" i="19"/>
  <c r="M62" i="19"/>
  <c r="D63" i="19"/>
  <c r="E63" i="19"/>
  <c r="F63" i="19"/>
  <c r="G63" i="19"/>
  <c r="H63" i="19"/>
  <c r="I63" i="19"/>
  <c r="J63" i="19"/>
  <c r="K63" i="19"/>
  <c r="L63" i="19"/>
  <c r="M63" i="19"/>
  <c r="D64" i="19"/>
  <c r="E64" i="19"/>
  <c r="F64" i="19"/>
  <c r="G64" i="19"/>
  <c r="H64" i="19"/>
  <c r="I64" i="19"/>
  <c r="J64" i="19"/>
  <c r="K64" i="19"/>
  <c r="L64" i="19"/>
  <c r="M64" i="19"/>
  <c r="C65" i="19"/>
  <c r="D65" i="19"/>
  <c r="E65" i="19"/>
  <c r="F65" i="19"/>
  <c r="G65" i="19"/>
  <c r="H65" i="19"/>
  <c r="I65" i="19"/>
  <c r="J65" i="19"/>
  <c r="K65" i="19"/>
  <c r="L65" i="19"/>
  <c r="M65" i="19"/>
  <c r="D66" i="19"/>
  <c r="E66" i="19"/>
  <c r="F66" i="19"/>
  <c r="G66" i="19"/>
  <c r="H66" i="19"/>
  <c r="I66" i="19"/>
  <c r="J66" i="19"/>
  <c r="K66" i="19"/>
  <c r="L66" i="19"/>
  <c r="M66" i="19"/>
  <c r="D67" i="19"/>
  <c r="E67" i="19"/>
  <c r="F67" i="19"/>
  <c r="G67" i="19"/>
  <c r="H67" i="19"/>
  <c r="I67" i="19"/>
  <c r="J67" i="19"/>
  <c r="K67" i="19"/>
  <c r="L67" i="19"/>
  <c r="M67" i="19"/>
  <c r="D68" i="19"/>
  <c r="E68" i="19"/>
  <c r="F68" i="19"/>
  <c r="G68" i="19"/>
  <c r="H68" i="19"/>
  <c r="I68" i="19"/>
  <c r="J68" i="19"/>
  <c r="K68" i="19"/>
  <c r="L68" i="19"/>
  <c r="M68" i="19"/>
  <c r="C69" i="19"/>
  <c r="D69" i="19"/>
  <c r="E69" i="19"/>
  <c r="F69" i="19"/>
  <c r="G69" i="19"/>
  <c r="H69" i="19"/>
  <c r="I69" i="19"/>
  <c r="J69" i="19"/>
  <c r="K69" i="19"/>
  <c r="L69" i="19"/>
  <c r="M69" i="19"/>
  <c r="D70" i="19"/>
  <c r="E70" i="19"/>
  <c r="F70" i="19"/>
  <c r="G70" i="19"/>
  <c r="H70" i="19"/>
  <c r="I70" i="19"/>
  <c r="J70" i="19"/>
  <c r="K70" i="19"/>
  <c r="L70" i="19"/>
  <c r="M70" i="19"/>
  <c r="D71" i="19"/>
  <c r="E71" i="19"/>
  <c r="F71" i="19"/>
  <c r="G71" i="19"/>
  <c r="H71" i="19"/>
  <c r="I71" i="19"/>
  <c r="J71" i="19"/>
  <c r="K71" i="19"/>
  <c r="L71" i="19"/>
  <c r="M71" i="19"/>
  <c r="D72" i="19"/>
  <c r="E72" i="19"/>
  <c r="F72" i="19"/>
  <c r="G72" i="19"/>
  <c r="H72" i="19"/>
  <c r="I72" i="19"/>
  <c r="J72" i="19"/>
  <c r="K72" i="19"/>
  <c r="L72" i="19"/>
  <c r="M72" i="19"/>
  <c r="D73" i="19"/>
  <c r="E73" i="19"/>
  <c r="F73" i="19"/>
  <c r="G73" i="19"/>
  <c r="H73" i="19"/>
  <c r="I73" i="19"/>
  <c r="J73" i="19"/>
  <c r="K73" i="19"/>
  <c r="L73" i="19"/>
  <c r="M73" i="19"/>
  <c r="D74" i="19"/>
  <c r="E74" i="19"/>
  <c r="F74" i="19"/>
  <c r="G74" i="19"/>
  <c r="H74" i="19"/>
  <c r="I74" i="19"/>
  <c r="J74" i="19"/>
  <c r="K74" i="19"/>
  <c r="L74" i="19"/>
  <c r="M74" i="19"/>
  <c r="D75" i="19"/>
  <c r="E75" i="19"/>
  <c r="F75" i="19"/>
  <c r="G75" i="19"/>
  <c r="H75" i="19"/>
  <c r="I75" i="19"/>
  <c r="J75" i="19"/>
  <c r="K75" i="19"/>
  <c r="L75" i="19"/>
  <c r="M75" i="19"/>
  <c r="D76" i="19"/>
  <c r="E76" i="19"/>
  <c r="F76" i="19"/>
  <c r="G76" i="19"/>
  <c r="H76" i="19"/>
  <c r="I76" i="19"/>
  <c r="J76" i="19"/>
  <c r="K76" i="19"/>
  <c r="L76" i="19"/>
  <c r="M76" i="19"/>
  <c r="C77" i="19"/>
  <c r="D77" i="19"/>
  <c r="E77" i="19"/>
  <c r="F77" i="19"/>
  <c r="G77" i="19"/>
  <c r="H77" i="19"/>
  <c r="I77" i="19"/>
  <c r="J77" i="19"/>
  <c r="K77" i="19"/>
  <c r="L77" i="19"/>
  <c r="M77" i="19"/>
  <c r="D78" i="19"/>
  <c r="E78" i="19"/>
  <c r="F78" i="19"/>
  <c r="G78" i="19"/>
  <c r="H78" i="19"/>
  <c r="I78" i="19"/>
  <c r="J78" i="19"/>
  <c r="K78" i="19"/>
  <c r="L78" i="19"/>
  <c r="M78" i="19"/>
  <c r="D79" i="19"/>
  <c r="E79" i="19"/>
  <c r="F79" i="19"/>
  <c r="G79" i="19"/>
  <c r="H79" i="19"/>
  <c r="I79" i="19"/>
  <c r="J79" i="19"/>
  <c r="K79" i="19"/>
  <c r="L79" i="19"/>
  <c r="M79" i="19"/>
  <c r="D80" i="19"/>
  <c r="E80" i="19"/>
  <c r="F80" i="19"/>
  <c r="G80" i="19"/>
  <c r="H80" i="19"/>
  <c r="I80" i="19"/>
  <c r="J80" i="19"/>
  <c r="K80" i="19"/>
  <c r="L80" i="19"/>
  <c r="M80" i="19"/>
  <c r="D81" i="19"/>
  <c r="E81" i="19"/>
  <c r="F81" i="19"/>
  <c r="G81" i="19"/>
  <c r="H81" i="19"/>
  <c r="I81" i="19"/>
  <c r="J81" i="19"/>
  <c r="K81" i="19"/>
  <c r="L81" i="19"/>
  <c r="M81" i="19"/>
  <c r="C82" i="19"/>
  <c r="D82" i="19"/>
  <c r="E82" i="19"/>
  <c r="F82" i="19"/>
  <c r="G82" i="19"/>
  <c r="H82" i="19"/>
  <c r="I82" i="19"/>
  <c r="J82" i="19"/>
  <c r="K82" i="19"/>
  <c r="L82" i="19"/>
  <c r="M82" i="19"/>
  <c r="D83" i="19"/>
  <c r="E83" i="19"/>
  <c r="F83" i="19"/>
  <c r="G83" i="19"/>
  <c r="H83" i="19"/>
  <c r="I83" i="19"/>
  <c r="J83" i="19"/>
  <c r="K83" i="19"/>
  <c r="L83" i="19"/>
  <c r="M83" i="19"/>
  <c r="D84" i="19"/>
  <c r="E84" i="19"/>
  <c r="F84" i="19"/>
  <c r="G84" i="19"/>
  <c r="H84" i="19"/>
  <c r="I84" i="19"/>
  <c r="J84" i="19"/>
  <c r="K84" i="19"/>
  <c r="L84" i="19"/>
  <c r="M84" i="19"/>
  <c r="D85" i="19"/>
  <c r="E85" i="19"/>
  <c r="F85" i="19"/>
  <c r="G85" i="19"/>
  <c r="H85" i="19"/>
  <c r="I85" i="19"/>
  <c r="J85" i="19"/>
  <c r="K85" i="19"/>
  <c r="L85" i="19"/>
  <c r="M85" i="19"/>
  <c r="D86" i="19"/>
  <c r="E86" i="19"/>
  <c r="F86" i="19"/>
  <c r="G86" i="19"/>
  <c r="H86" i="19"/>
  <c r="I86" i="19"/>
  <c r="J86" i="19"/>
  <c r="K86" i="19"/>
  <c r="L86" i="19"/>
  <c r="M86" i="19"/>
  <c r="C87" i="19"/>
  <c r="D87" i="19"/>
  <c r="E87" i="19"/>
  <c r="F87" i="19"/>
  <c r="G87" i="19"/>
  <c r="H87" i="19"/>
  <c r="I87" i="19"/>
  <c r="J87" i="19"/>
  <c r="K87" i="19"/>
  <c r="L87" i="19"/>
  <c r="M87" i="19"/>
  <c r="D88" i="19"/>
  <c r="E88" i="19"/>
  <c r="F88" i="19"/>
  <c r="G88" i="19"/>
  <c r="H88" i="19"/>
  <c r="I88" i="19"/>
  <c r="J88" i="19"/>
  <c r="K88" i="19"/>
  <c r="L88" i="19"/>
  <c r="M88" i="19"/>
  <c r="D89" i="19"/>
  <c r="E89" i="19"/>
  <c r="F89" i="19"/>
  <c r="G89" i="19"/>
  <c r="H89" i="19"/>
  <c r="I89" i="19"/>
  <c r="J89" i="19"/>
  <c r="K89" i="19"/>
  <c r="L89" i="19"/>
  <c r="M89" i="19"/>
  <c r="D90" i="19"/>
  <c r="E90" i="19"/>
  <c r="F90" i="19"/>
  <c r="G90" i="19"/>
  <c r="H90" i="19"/>
  <c r="I90" i="19"/>
  <c r="J90" i="19"/>
  <c r="K90" i="19"/>
  <c r="L90" i="19"/>
  <c r="M90" i="19"/>
  <c r="C91" i="19"/>
  <c r="D91" i="19"/>
  <c r="E91" i="19"/>
  <c r="F91" i="19"/>
  <c r="G91" i="19"/>
  <c r="H91" i="19"/>
  <c r="I91" i="19"/>
  <c r="J91" i="19"/>
  <c r="K91" i="19"/>
  <c r="L91" i="19"/>
  <c r="M91" i="19"/>
  <c r="D92" i="19"/>
  <c r="E92" i="19"/>
  <c r="F92" i="19"/>
  <c r="G92" i="19"/>
  <c r="H92" i="19"/>
  <c r="I92" i="19"/>
  <c r="J92" i="19"/>
  <c r="K92" i="19"/>
  <c r="L92" i="19"/>
  <c r="M92" i="19"/>
  <c r="D93" i="19"/>
  <c r="E93" i="19"/>
  <c r="F93" i="19"/>
  <c r="G93" i="19"/>
  <c r="H93" i="19"/>
  <c r="I93" i="19"/>
  <c r="J93" i="19"/>
  <c r="K93" i="19"/>
  <c r="L93" i="19"/>
  <c r="M93" i="19"/>
  <c r="C94" i="19"/>
  <c r="D94" i="19"/>
  <c r="E94" i="19"/>
  <c r="F94" i="19"/>
  <c r="G94" i="19"/>
  <c r="H94" i="19"/>
  <c r="I94" i="19"/>
  <c r="J94" i="19"/>
  <c r="K94" i="19"/>
  <c r="L94" i="19"/>
  <c r="M94" i="19"/>
  <c r="D95" i="19"/>
  <c r="E95" i="19"/>
  <c r="F95" i="19"/>
  <c r="G95" i="19"/>
  <c r="H95" i="19"/>
  <c r="I95" i="19"/>
  <c r="J95" i="19"/>
  <c r="K95" i="19"/>
  <c r="L95" i="19"/>
  <c r="M95" i="19"/>
  <c r="D96" i="19"/>
  <c r="E96" i="19"/>
  <c r="F96" i="19"/>
  <c r="G96" i="19"/>
  <c r="H96" i="19"/>
  <c r="I96" i="19"/>
  <c r="J96" i="19"/>
  <c r="K96" i="19"/>
  <c r="L96" i="19"/>
  <c r="M96" i="19"/>
  <c r="C97" i="19"/>
  <c r="D97" i="19"/>
  <c r="E97" i="19"/>
  <c r="F97" i="19"/>
  <c r="G97" i="19"/>
  <c r="H97" i="19"/>
  <c r="I97" i="19"/>
  <c r="J97" i="19"/>
  <c r="K97" i="19"/>
  <c r="L97" i="19"/>
  <c r="M97" i="19"/>
  <c r="D98" i="19"/>
  <c r="E98" i="19"/>
  <c r="F98" i="19"/>
  <c r="G98" i="19"/>
  <c r="H98" i="19"/>
  <c r="I98" i="19"/>
  <c r="J98" i="19"/>
  <c r="K98" i="19"/>
  <c r="L98" i="19"/>
  <c r="M98" i="19"/>
  <c r="D99" i="19"/>
  <c r="E99" i="19"/>
  <c r="F99" i="19"/>
  <c r="G99" i="19"/>
  <c r="H99" i="19"/>
  <c r="I99" i="19"/>
  <c r="J99" i="19"/>
  <c r="K99" i="19"/>
  <c r="L99" i="19"/>
  <c r="M99" i="19"/>
  <c r="D100" i="19"/>
  <c r="E100" i="19"/>
  <c r="F100" i="19"/>
  <c r="G100" i="19"/>
  <c r="H100" i="19"/>
  <c r="I100" i="19"/>
  <c r="J100" i="19"/>
  <c r="K100" i="19"/>
  <c r="L100" i="19"/>
  <c r="M100" i="19"/>
  <c r="D101" i="19"/>
  <c r="E101" i="19"/>
  <c r="F101" i="19"/>
  <c r="G101" i="19"/>
  <c r="H101" i="19"/>
  <c r="I101" i="19"/>
  <c r="J101" i="19"/>
  <c r="K101" i="19"/>
  <c r="L101" i="19"/>
  <c r="M101" i="19"/>
  <c r="D102" i="19"/>
  <c r="E102" i="19"/>
  <c r="F102" i="19"/>
  <c r="G102" i="19"/>
  <c r="H102" i="19"/>
  <c r="I102" i="19"/>
  <c r="J102" i="19"/>
  <c r="K102" i="19"/>
  <c r="L102" i="19"/>
  <c r="M102" i="19"/>
  <c r="D103" i="19"/>
  <c r="E103" i="19"/>
  <c r="F103" i="19"/>
  <c r="G103" i="19"/>
  <c r="H103" i="19"/>
  <c r="I103" i="19"/>
  <c r="J103" i="19"/>
  <c r="K103" i="19"/>
  <c r="L103" i="19"/>
  <c r="M103" i="19"/>
  <c r="D104" i="19"/>
  <c r="E104" i="19"/>
  <c r="F104" i="19"/>
  <c r="G104" i="19"/>
  <c r="H104" i="19"/>
  <c r="I104" i="19"/>
  <c r="J104" i="19"/>
  <c r="K104" i="19"/>
  <c r="L104" i="19"/>
  <c r="M104" i="19"/>
  <c r="C105" i="19"/>
  <c r="D105" i="19"/>
  <c r="E105" i="19"/>
  <c r="F105" i="19"/>
  <c r="G105" i="19"/>
  <c r="H105" i="19"/>
  <c r="I105" i="19"/>
  <c r="J105" i="19"/>
  <c r="K105" i="19"/>
  <c r="L105" i="19"/>
  <c r="M105" i="19"/>
  <c r="D106" i="19"/>
  <c r="E106" i="19"/>
  <c r="F106" i="19"/>
  <c r="G106" i="19"/>
  <c r="H106" i="19"/>
  <c r="I106" i="19"/>
  <c r="J106" i="19"/>
  <c r="K106" i="19"/>
  <c r="L106" i="19"/>
  <c r="M106" i="19"/>
  <c r="D107" i="19"/>
  <c r="E107" i="19"/>
  <c r="F107" i="19"/>
  <c r="G107" i="19"/>
  <c r="H107" i="19"/>
  <c r="I107" i="19"/>
  <c r="J107" i="19"/>
  <c r="K107" i="19"/>
  <c r="L107" i="19"/>
  <c r="M107" i="19"/>
  <c r="C108" i="19"/>
  <c r="D108" i="19"/>
  <c r="E108" i="19"/>
  <c r="F108" i="19"/>
  <c r="G108" i="19"/>
  <c r="H108" i="19"/>
  <c r="I108" i="19"/>
  <c r="J108" i="19"/>
  <c r="K108" i="19"/>
  <c r="L108" i="19"/>
  <c r="M108" i="19"/>
  <c r="D109" i="19"/>
  <c r="E109" i="19"/>
  <c r="F109" i="19"/>
  <c r="G109" i="19"/>
  <c r="H109" i="19"/>
  <c r="I109" i="19"/>
  <c r="J109" i="19"/>
  <c r="K109" i="19"/>
  <c r="L109" i="19"/>
  <c r="M109" i="19"/>
  <c r="D110" i="19"/>
  <c r="E110" i="19"/>
  <c r="F110" i="19"/>
  <c r="G110" i="19"/>
  <c r="H110" i="19"/>
  <c r="I110" i="19"/>
  <c r="J110" i="19"/>
  <c r="K110" i="19"/>
  <c r="L110" i="19"/>
  <c r="M110" i="19"/>
  <c r="C111" i="19"/>
  <c r="D111" i="19"/>
  <c r="E111" i="19"/>
  <c r="F111" i="19"/>
  <c r="G111" i="19"/>
  <c r="H111" i="19"/>
  <c r="I111" i="19"/>
  <c r="J111" i="19"/>
  <c r="K111" i="19"/>
  <c r="L111" i="19"/>
  <c r="M111" i="19"/>
  <c r="D112" i="19"/>
  <c r="E112" i="19"/>
  <c r="F112" i="19"/>
  <c r="G112" i="19"/>
  <c r="H112" i="19"/>
  <c r="I112" i="19"/>
  <c r="J112" i="19"/>
  <c r="K112" i="19"/>
  <c r="L112" i="19"/>
  <c r="M112" i="19"/>
  <c r="D113" i="19"/>
  <c r="E113" i="19"/>
  <c r="F113" i="19"/>
  <c r="G113" i="19"/>
  <c r="H113" i="19"/>
  <c r="I113" i="19"/>
  <c r="J113" i="19"/>
  <c r="K113" i="19"/>
  <c r="L113" i="19"/>
  <c r="M113" i="19"/>
  <c r="D114" i="19"/>
  <c r="E114" i="19"/>
  <c r="F114" i="19"/>
  <c r="G114" i="19"/>
  <c r="H114" i="19"/>
  <c r="I114" i="19"/>
  <c r="J114" i="19"/>
  <c r="K114" i="19"/>
  <c r="L114" i="19"/>
  <c r="M114" i="19"/>
  <c r="C115" i="19"/>
  <c r="D115" i="19"/>
  <c r="E115" i="19"/>
  <c r="F115" i="19"/>
  <c r="G115" i="19"/>
  <c r="H115" i="19"/>
  <c r="I115" i="19"/>
  <c r="J115" i="19"/>
  <c r="K115" i="19"/>
  <c r="L115" i="19"/>
  <c r="M115" i="19"/>
  <c r="D116" i="19"/>
  <c r="E116" i="19"/>
  <c r="F116" i="19"/>
  <c r="G116" i="19"/>
  <c r="H116" i="19"/>
  <c r="I116" i="19"/>
  <c r="J116" i="19"/>
  <c r="K116" i="19"/>
  <c r="L116" i="19"/>
  <c r="M116" i="19"/>
  <c r="D117" i="19"/>
  <c r="E117" i="19"/>
  <c r="F117" i="19"/>
  <c r="G117" i="19"/>
  <c r="H117" i="19"/>
  <c r="I117" i="19"/>
  <c r="J117" i="19"/>
  <c r="K117" i="19"/>
  <c r="L117" i="19"/>
  <c r="M117" i="19"/>
  <c r="D118" i="19"/>
  <c r="E118" i="19"/>
  <c r="F118" i="19"/>
  <c r="G118" i="19"/>
  <c r="H118" i="19"/>
  <c r="I118" i="19"/>
  <c r="J118" i="19"/>
  <c r="K118" i="19"/>
  <c r="L118" i="19"/>
  <c r="M118" i="19"/>
  <c r="D119" i="19"/>
  <c r="E119" i="19"/>
  <c r="F119" i="19"/>
  <c r="G119" i="19"/>
  <c r="H119" i="19"/>
  <c r="I119" i="19"/>
  <c r="J119" i="19"/>
  <c r="K119" i="19"/>
  <c r="L119" i="19"/>
  <c r="M119" i="19"/>
  <c r="D120" i="19"/>
  <c r="E120" i="19"/>
  <c r="F120" i="19"/>
  <c r="G120" i="19"/>
  <c r="H120" i="19"/>
  <c r="I120" i="19"/>
  <c r="J120" i="19"/>
  <c r="K120" i="19"/>
  <c r="L120" i="19"/>
  <c r="M120" i="19"/>
  <c r="D121" i="19"/>
  <c r="E121" i="19"/>
  <c r="F121" i="19"/>
  <c r="G121" i="19"/>
  <c r="H121" i="19"/>
  <c r="I121" i="19"/>
  <c r="J121" i="19"/>
  <c r="K121" i="19"/>
  <c r="L121" i="19"/>
  <c r="M121" i="19"/>
  <c r="D122" i="19"/>
  <c r="E122" i="19"/>
  <c r="F122" i="19"/>
  <c r="G122" i="19"/>
  <c r="H122" i="19"/>
  <c r="I122" i="19"/>
  <c r="J122" i="19"/>
  <c r="K122" i="19"/>
  <c r="L122" i="19"/>
  <c r="M122" i="19"/>
  <c r="C123" i="19"/>
  <c r="D123" i="19"/>
  <c r="E123" i="19"/>
  <c r="F123" i="19"/>
  <c r="G123" i="19"/>
  <c r="H123" i="19"/>
  <c r="I123" i="19"/>
  <c r="J123" i="19"/>
  <c r="K123" i="19"/>
  <c r="L123" i="19"/>
  <c r="M123" i="19"/>
  <c r="D124" i="19"/>
  <c r="E124" i="19"/>
  <c r="F124" i="19"/>
  <c r="G124" i="19"/>
  <c r="H124" i="19"/>
  <c r="I124" i="19"/>
  <c r="J124" i="19"/>
  <c r="K124" i="19"/>
  <c r="L124" i="19"/>
  <c r="M124" i="19"/>
  <c r="D125" i="19"/>
  <c r="E125" i="19"/>
  <c r="F125" i="19"/>
  <c r="G125" i="19"/>
  <c r="H125" i="19"/>
  <c r="I125" i="19"/>
  <c r="J125" i="19"/>
  <c r="K125" i="19"/>
  <c r="L125" i="19"/>
  <c r="M125" i="19"/>
  <c r="C126" i="19"/>
  <c r="D126" i="19"/>
  <c r="E126" i="19"/>
  <c r="F126" i="19"/>
  <c r="G126" i="19"/>
  <c r="H126" i="19"/>
  <c r="I126" i="19"/>
  <c r="J126" i="19"/>
  <c r="K126" i="19"/>
  <c r="L126" i="19"/>
  <c r="M126" i="19"/>
  <c r="D127" i="19"/>
  <c r="E127" i="19"/>
  <c r="F127" i="19"/>
  <c r="G127" i="19"/>
  <c r="H127" i="19"/>
  <c r="I127" i="19"/>
  <c r="J127" i="19"/>
  <c r="K127" i="19"/>
  <c r="L127" i="19"/>
  <c r="M127" i="19"/>
  <c r="D128" i="19"/>
  <c r="E128" i="19"/>
  <c r="F128" i="19"/>
  <c r="G128" i="19"/>
  <c r="H128" i="19"/>
  <c r="I128" i="19"/>
  <c r="J128" i="19"/>
  <c r="K128" i="19"/>
  <c r="L128" i="19"/>
  <c r="M128" i="19"/>
  <c r="D129" i="19"/>
  <c r="E129" i="19"/>
  <c r="F129" i="19"/>
  <c r="G129" i="19"/>
  <c r="H129" i="19"/>
  <c r="I129" i="19"/>
  <c r="J129" i="19"/>
  <c r="K129" i="19"/>
  <c r="L129" i="19"/>
  <c r="M129" i="19"/>
  <c r="D130" i="19"/>
  <c r="E130" i="19"/>
  <c r="F130" i="19"/>
  <c r="G130" i="19"/>
  <c r="H130" i="19"/>
  <c r="I130" i="19"/>
  <c r="J130" i="19"/>
  <c r="K130" i="19"/>
  <c r="L130" i="19"/>
  <c r="M130" i="19"/>
  <c r="C131" i="19"/>
  <c r="D131" i="19"/>
  <c r="E131" i="19"/>
  <c r="F131" i="19"/>
  <c r="G131" i="19"/>
  <c r="H131" i="19"/>
  <c r="I131" i="19"/>
  <c r="J131" i="19"/>
  <c r="K131" i="19"/>
  <c r="L131" i="19"/>
  <c r="M131" i="19"/>
  <c r="D132" i="19"/>
  <c r="E132" i="19"/>
  <c r="F132" i="19"/>
  <c r="G132" i="19"/>
  <c r="H132" i="19"/>
  <c r="I132" i="19"/>
  <c r="J132" i="19"/>
  <c r="K132" i="19"/>
  <c r="L132" i="19"/>
  <c r="M132" i="19"/>
  <c r="D133" i="19"/>
  <c r="E133" i="19"/>
  <c r="F133" i="19"/>
  <c r="G133" i="19"/>
  <c r="H133" i="19"/>
  <c r="I133" i="19"/>
  <c r="J133" i="19"/>
  <c r="K133" i="19"/>
  <c r="L133" i="19"/>
  <c r="M133" i="19"/>
  <c r="D134" i="19"/>
  <c r="E134" i="19"/>
  <c r="F134" i="19"/>
  <c r="G134" i="19"/>
  <c r="H134" i="19"/>
  <c r="I134" i="19"/>
  <c r="J134" i="19"/>
  <c r="K134" i="19"/>
  <c r="L134" i="19"/>
  <c r="M134" i="19"/>
  <c r="D135" i="19"/>
  <c r="E135" i="19"/>
  <c r="F135" i="19"/>
  <c r="G135" i="19"/>
  <c r="H135" i="19"/>
  <c r="I135" i="19"/>
  <c r="J135" i="19"/>
  <c r="K135" i="19"/>
  <c r="L135" i="19"/>
  <c r="M135" i="19"/>
  <c r="D136" i="19"/>
  <c r="E136" i="19"/>
  <c r="F136" i="19"/>
  <c r="G136" i="19"/>
  <c r="H136" i="19"/>
  <c r="I136" i="19"/>
  <c r="J136" i="19"/>
  <c r="K136" i="19"/>
  <c r="L136" i="19"/>
  <c r="M136" i="19"/>
  <c r="D137" i="19"/>
  <c r="E137" i="19"/>
  <c r="F137" i="19"/>
  <c r="G137" i="19"/>
  <c r="H137" i="19"/>
  <c r="I137" i="19"/>
  <c r="J137" i="19"/>
  <c r="K137" i="19"/>
  <c r="L137" i="19"/>
  <c r="M137" i="19"/>
  <c r="D138" i="19"/>
  <c r="E138" i="19"/>
  <c r="F138" i="19"/>
  <c r="G138" i="19"/>
  <c r="H138" i="19"/>
  <c r="I138" i="19"/>
  <c r="J138" i="19"/>
  <c r="K138" i="19"/>
  <c r="L138" i="19"/>
  <c r="M138" i="19"/>
  <c r="C139" i="19"/>
  <c r="D139" i="19"/>
  <c r="E139" i="19"/>
  <c r="F139" i="19"/>
  <c r="G139" i="19"/>
  <c r="H139" i="19"/>
  <c r="I139" i="19"/>
  <c r="J139" i="19"/>
  <c r="K139" i="19"/>
  <c r="L139" i="19"/>
  <c r="M139" i="19"/>
  <c r="D140" i="19"/>
  <c r="E140" i="19"/>
  <c r="F140" i="19"/>
  <c r="G140" i="19"/>
  <c r="H140" i="19"/>
  <c r="I140" i="19"/>
  <c r="J140" i="19"/>
  <c r="K140" i="19"/>
  <c r="L140" i="19"/>
  <c r="M140" i="19"/>
  <c r="D141" i="19"/>
  <c r="E141" i="19"/>
  <c r="F141" i="19"/>
  <c r="G141" i="19"/>
  <c r="H141" i="19"/>
  <c r="I141" i="19"/>
  <c r="J141" i="19"/>
  <c r="K141" i="19"/>
  <c r="L141" i="19"/>
  <c r="M141" i="19"/>
  <c r="D142" i="19"/>
  <c r="E142" i="19"/>
  <c r="F142" i="19"/>
  <c r="G142" i="19"/>
  <c r="H142" i="19"/>
  <c r="I142" i="19"/>
  <c r="J142" i="19"/>
  <c r="K142" i="19"/>
  <c r="L142" i="19"/>
  <c r="M142" i="19"/>
  <c r="D143" i="19"/>
  <c r="E143" i="19"/>
  <c r="F143" i="19"/>
  <c r="G143" i="19"/>
  <c r="H143" i="19"/>
  <c r="I143" i="19"/>
  <c r="J143" i="19"/>
  <c r="K143" i="19"/>
  <c r="L143" i="19"/>
  <c r="M143" i="19"/>
  <c r="D144" i="19"/>
  <c r="E144" i="19"/>
  <c r="F144" i="19"/>
  <c r="G144" i="19"/>
  <c r="H144" i="19"/>
  <c r="I144" i="19"/>
  <c r="J144" i="19"/>
  <c r="K144" i="19"/>
  <c r="L144" i="19"/>
  <c r="M144" i="19"/>
  <c r="D145" i="19"/>
  <c r="E145" i="19"/>
  <c r="F145" i="19"/>
  <c r="G145" i="19"/>
  <c r="H145" i="19"/>
  <c r="I145" i="19"/>
  <c r="J145" i="19"/>
  <c r="K145" i="19"/>
  <c r="L145" i="19"/>
  <c r="M145" i="19"/>
  <c r="D146" i="19"/>
  <c r="E146" i="19"/>
  <c r="F146" i="19"/>
  <c r="G146" i="19"/>
  <c r="H146" i="19"/>
  <c r="I146" i="19"/>
  <c r="J146" i="19"/>
  <c r="K146" i="19"/>
  <c r="L146" i="19"/>
  <c r="M146" i="19"/>
  <c r="C147" i="19"/>
  <c r="D147" i="19"/>
  <c r="E147" i="19"/>
  <c r="F147" i="19"/>
  <c r="G147" i="19"/>
  <c r="H147" i="19"/>
  <c r="I147" i="19"/>
  <c r="J147" i="19"/>
  <c r="K147" i="19"/>
  <c r="L147" i="19"/>
  <c r="M147" i="19"/>
  <c r="D148" i="19"/>
  <c r="E148" i="19"/>
  <c r="F148" i="19"/>
  <c r="G148" i="19"/>
  <c r="H148" i="19"/>
  <c r="I148" i="19"/>
  <c r="J148" i="19"/>
  <c r="K148" i="19"/>
  <c r="L148" i="19"/>
  <c r="M148" i="19"/>
  <c r="D149" i="19"/>
  <c r="E149" i="19"/>
  <c r="F149" i="19"/>
  <c r="G149" i="19"/>
  <c r="H149" i="19"/>
  <c r="I149" i="19"/>
  <c r="J149" i="19"/>
  <c r="K149" i="19"/>
  <c r="L149" i="19"/>
  <c r="M149" i="19"/>
  <c r="D150" i="19"/>
  <c r="E150" i="19"/>
  <c r="F150" i="19"/>
  <c r="G150" i="19"/>
  <c r="H150" i="19"/>
  <c r="I150" i="19"/>
  <c r="J150" i="19"/>
  <c r="K150" i="19"/>
  <c r="L150" i="19"/>
  <c r="M150" i="19"/>
  <c r="D151" i="19"/>
  <c r="E151" i="19"/>
  <c r="F151" i="19"/>
  <c r="G151" i="19"/>
  <c r="H151" i="19"/>
  <c r="I151" i="19"/>
  <c r="J151" i="19"/>
  <c r="K151" i="19"/>
  <c r="L151" i="19"/>
  <c r="M151" i="19"/>
  <c r="D152" i="19"/>
  <c r="E152" i="19"/>
  <c r="F152" i="19"/>
  <c r="G152" i="19"/>
  <c r="H152" i="19"/>
  <c r="I152" i="19"/>
  <c r="J152" i="19"/>
  <c r="K152" i="19"/>
  <c r="L152" i="19"/>
  <c r="M152" i="19"/>
  <c r="D153" i="19"/>
  <c r="E153" i="19"/>
  <c r="F153" i="19"/>
  <c r="G153" i="19"/>
  <c r="H153" i="19"/>
  <c r="I153" i="19"/>
  <c r="J153" i="19"/>
  <c r="K153" i="19"/>
  <c r="L153" i="19"/>
  <c r="M153" i="19"/>
  <c r="D154" i="19"/>
  <c r="E154" i="19"/>
  <c r="F154" i="19"/>
  <c r="G154" i="19"/>
  <c r="H154" i="19"/>
  <c r="I154" i="19"/>
  <c r="J154" i="19"/>
  <c r="K154" i="19"/>
  <c r="L154" i="19"/>
  <c r="M154" i="19"/>
  <c r="C155" i="19"/>
  <c r="D155" i="19"/>
  <c r="E155" i="19"/>
  <c r="F155" i="19"/>
  <c r="G155" i="19"/>
  <c r="H155" i="19"/>
  <c r="I155" i="19"/>
  <c r="J155" i="19"/>
  <c r="K155" i="19"/>
  <c r="L155" i="19"/>
  <c r="M155" i="19"/>
  <c r="D156" i="19"/>
  <c r="E156" i="19"/>
  <c r="F156" i="19"/>
  <c r="G156" i="19"/>
  <c r="H156" i="19"/>
  <c r="I156" i="19"/>
  <c r="J156" i="19"/>
  <c r="K156" i="19"/>
  <c r="L156" i="19"/>
  <c r="M156" i="19"/>
  <c r="D157" i="19"/>
  <c r="E157" i="19"/>
  <c r="F157" i="19"/>
  <c r="G157" i="19"/>
  <c r="H157" i="19"/>
  <c r="I157" i="19"/>
  <c r="J157" i="19"/>
  <c r="K157" i="19"/>
  <c r="L157" i="19"/>
  <c r="M157" i="19"/>
  <c r="C158" i="19"/>
  <c r="D158" i="19"/>
  <c r="E158" i="19"/>
  <c r="F158" i="19"/>
  <c r="G158" i="19"/>
  <c r="H158" i="19"/>
  <c r="I158" i="19"/>
  <c r="J158" i="19"/>
  <c r="K158" i="19"/>
  <c r="L158" i="19"/>
  <c r="M158" i="19"/>
  <c r="D159" i="19"/>
  <c r="E159" i="19"/>
  <c r="F159" i="19"/>
  <c r="G159" i="19"/>
  <c r="H159" i="19"/>
  <c r="I159" i="19"/>
  <c r="J159" i="19"/>
  <c r="K159" i="19"/>
  <c r="L159" i="19"/>
  <c r="M159" i="19"/>
  <c r="D160" i="19"/>
  <c r="E160" i="19"/>
  <c r="F160" i="19"/>
  <c r="G160" i="19"/>
  <c r="H160" i="19"/>
  <c r="I160" i="19"/>
  <c r="J160" i="19"/>
  <c r="K160" i="19"/>
  <c r="L160" i="19"/>
  <c r="M160" i="19"/>
  <c r="D161" i="19"/>
  <c r="E161" i="19"/>
  <c r="F161" i="19"/>
  <c r="G161" i="19"/>
  <c r="H161" i="19"/>
  <c r="I161" i="19"/>
  <c r="J161" i="19"/>
  <c r="K161" i="19"/>
  <c r="L161" i="19"/>
  <c r="M161" i="19"/>
  <c r="D162" i="19"/>
  <c r="E162" i="19"/>
  <c r="F162" i="19"/>
  <c r="G162" i="19"/>
  <c r="H162" i="19"/>
  <c r="I162" i="19"/>
  <c r="J162" i="19"/>
  <c r="K162" i="19"/>
  <c r="L162" i="19"/>
  <c r="M162" i="19"/>
  <c r="D163" i="19"/>
  <c r="E163" i="19"/>
  <c r="F163" i="19"/>
  <c r="G163" i="19"/>
  <c r="H163" i="19"/>
  <c r="I163" i="19"/>
  <c r="J163" i="19"/>
  <c r="K163" i="19"/>
  <c r="L163" i="19"/>
  <c r="M163" i="19"/>
  <c r="C164" i="19"/>
  <c r="D164" i="19"/>
  <c r="E164" i="19"/>
  <c r="F164" i="19"/>
  <c r="G164" i="19"/>
  <c r="H164" i="19"/>
  <c r="I164" i="19"/>
  <c r="J164" i="19"/>
  <c r="K164" i="19"/>
  <c r="L164" i="19"/>
  <c r="M164" i="19"/>
  <c r="D165" i="19"/>
  <c r="E165" i="19"/>
  <c r="F165" i="19"/>
  <c r="G165" i="19"/>
  <c r="H165" i="19"/>
  <c r="I165" i="19"/>
  <c r="J165" i="19"/>
  <c r="K165" i="19"/>
  <c r="L165" i="19"/>
  <c r="M165" i="19"/>
  <c r="D166" i="19"/>
  <c r="E166" i="19"/>
  <c r="F166" i="19"/>
  <c r="G166" i="19"/>
  <c r="H166" i="19"/>
  <c r="I166" i="19"/>
  <c r="J166" i="19"/>
  <c r="K166" i="19"/>
  <c r="L166" i="19"/>
  <c r="M166" i="19"/>
  <c r="C167" i="19"/>
  <c r="D167" i="19"/>
  <c r="E167" i="19"/>
  <c r="F167" i="19"/>
  <c r="G167" i="19"/>
  <c r="H167" i="19"/>
  <c r="I167" i="19"/>
  <c r="J167" i="19"/>
  <c r="K167" i="19"/>
  <c r="L167" i="19"/>
  <c r="M167" i="19"/>
  <c r="D168" i="19"/>
  <c r="E168" i="19"/>
  <c r="F168" i="19"/>
  <c r="G168" i="19"/>
  <c r="H168" i="19"/>
  <c r="I168" i="19"/>
  <c r="J168" i="19"/>
  <c r="K168" i="19"/>
  <c r="L168" i="19"/>
  <c r="M168" i="19"/>
  <c r="D169" i="19"/>
  <c r="E169" i="19"/>
  <c r="F169" i="19"/>
  <c r="G169" i="19"/>
  <c r="H169" i="19"/>
  <c r="I169" i="19"/>
  <c r="J169" i="19"/>
  <c r="K169" i="19"/>
  <c r="L169" i="19"/>
  <c r="M169" i="19"/>
  <c r="C170" i="19"/>
  <c r="D170" i="19"/>
  <c r="E170" i="19"/>
  <c r="F170" i="19"/>
  <c r="G170" i="19"/>
  <c r="H170" i="19"/>
  <c r="I170" i="19"/>
  <c r="J170" i="19"/>
  <c r="K170" i="19"/>
  <c r="L170" i="19"/>
  <c r="M170" i="19"/>
  <c r="D171" i="19"/>
  <c r="E171" i="19"/>
  <c r="F171" i="19"/>
  <c r="G171" i="19"/>
  <c r="H171" i="19"/>
  <c r="I171" i="19"/>
  <c r="J171" i="19"/>
  <c r="K171" i="19"/>
  <c r="L171" i="19"/>
  <c r="M171" i="19"/>
  <c r="D172" i="19"/>
  <c r="E172" i="19"/>
  <c r="F172" i="19"/>
  <c r="G172" i="19"/>
  <c r="H172" i="19"/>
  <c r="I172" i="19"/>
  <c r="J172" i="19"/>
  <c r="K172" i="19"/>
  <c r="L172" i="19"/>
  <c r="M172" i="19"/>
  <c r="D173" i="19"/>
  <c r="E173" i="19"/>
  <c r="F173" i="19"/>
  <c r="G173" i="19"/>
  <c r="H173" i="19"/>
  <c r="I173" i="19"/>
  <c r="J173" i="19"/>
  <c r="K173" i="19"/>
  <c r="L173" i="19"/>
  <c r="M173" i="19"/>
  <c r="D174" i="19"/>
  <c r="E174" i="19"/>
  <c r="F174" i="19"/>
  <c r="G174" i="19"/>
  <c r="H174" i="19"/>
  <c r="I174" i="19"/>
  <c r="J174" i="19"/>
  <c r="K174" i="19"/>
  <c r="L174" i="19"/>
  <c r="M174" i="19"/>
  <c r="C175" i="19"/>
  <c r="D175" i="19"/>
  <c r="E175" i="19"/>
  <c r="F175" i="19"/>
  <c r="G175" i="19"/>
  <c r="H175" i="19"/>
  <c r="I175" i="19"/>
  <c r="J175" i="19"/>
  <c r="K175" i="19"/>
  <c r="L175" i="19"/>
  <c r="M175" i="19"/>
  <c r="D176" i="19"/>
  <c r="E176" i="19"/>
  <c r="F176" i="19"/>
  <c r="G176" i="19"/>
  <c r="H176" i="19"/>
  <c r="I176" i="19"/>
  <c r="J176" i="19"/>
  <c r="K176" i="19"/>
  <c r="L176" i="19"/>
  <c r="M176" i="19"/>
  <c r="D177" i="19"/>
  <c r="E177" i="19"/>
  <c r="F177" i="19"/>
  <c r="G177" i="19"/>
  <c r="H177" i="19"/>
  <c r="I177" i="19"/>
  <c r="J177" i="19"/>
  <c r="K177" i="19"/>
  <c r="L177" i="19"/>
  <c r="M177" i="19"/>
  <c r="C178" i="19"/>
  <c r="D178" i="19"/>
  <c r="E178" i="19"/>
  <c r="F178" i="19"/>
  <c r="G178" i="19"/>
  <c r="H178" i="19"/>
  <c r="I178" i="19"/>
  <c r="J178" i="19"/>
  <c r="K178" i="19"/>
  <c r="L178" i="19"/>
  <c r="M178" i="19"/>
  <c r="C179" i="19"/>
  <c r="D179" i="19"/>
  <c r="E179" i="19"/>
  <c r="F179" i="19"/>
  <c r="G179" i="19"/>
  <c r="H179" i="19"/>
  <c r="I179" i="19"/>
  <c r="J179" i="19"/>
  <c r="K179" i="19"/>
  <c r="L179" i="19"/>
  <c r="M179" i="19"/>
  <c r="C180" i="19"/>
  <c r="D180" i="19"/>
  <c r="E180" i="19"/>
  <c r="F180" i="19"/>
  <c r="G180" i="19"/>
  <c r="H180" i="19"/>
  <c r="I180" i="19"/>
  <c r="J180" i="19"/>
  <c r="K180" i="19"/>
  <c r="L180" i="19"/>
  <c r="M180" i="19"/>
  <c r="C181" i="19"/>
  <c r="D181" i="19"/>
  <c r="E181" i="19"/>
  <c r="F181" i="19"/>
  <c r="G181" i="19"/>
  <c r="H181" i="19"/>
  <c r="I181" i="19"/>
  <c r="J181" i="19"/>
  <c r="K181" i="19"/>
  <c r="L181" i="19"/>
  <c r="M181" i="19"/>
  <c r="D182" i="19"/>
  <c r="E182" i="19"/>
  <c r="F182" i="19"/>
  <c r="G182" i="19"/>
  <c r="H182" i="19"/>
  <c r="I182" i="19"/>
  <c r="J182" i="19"/>
  <c r="K182" i="19"/>
  <c r="L182" i="19"/>
  <c r="M182" i="19"/>
  <c r="D183" i="19"/>
  <c r="E183" i="19"/>
  <c r="F183" i="19"/>
  <c r="G183" i="19"/>
  <c r="H183" i="19"/>
  <c r="I183" i="19"/>
  <c r="J183" i="19"/>
  <c r="K183" i="19"/>
  <c r="L183" i="19"/>
  <c r="M183" i="19"/>
  <c r="D184" i="19"/>
  <c r="E184" i="19"/>
  <c r="F184" i="19"/>
  <c r="G184" i="19"/>
  <c r="H184" i="19"/>
  <c r="I184" i="19"/>
  <c r="J184" i="19"/>
  <c r="K184" i="19"/>
  <c r="L184" i="19"/>
  <c r="M184" i="19"/>
  <c r="D185" i="19"/>
  <c r="E185" i="19"/>
  <c r="F185" i="19"/>
  <c r="G185" i="19"/>
  <c r="H185" i="19"/>
  <c r="I185" i="19"/>
  <c r="J185" i="19"/>
  <c r="K185" i="19"/>
  <c r="L185" i="19"/>
  <c r="M185" i="19"/>
  <c r="D186" i="19"/>
  <c r="E186" i="19"/>
  <c r="F186" i="19"/>
  <c r="G186" i="19"/>
  <c r="H186" i="19"/>
  <c r="I186" i="19"/>
  <c r="J186" i="19"/>
  <c r="K186" i="19"/>
  <c r="L186" i="19"/>
  <c r="M186" i="19"/>
  <c r="C187" i="19"/>
  <c r="D187" i="19"/>
  <c r="E187" i="19"/>
  <c r="F187" i="19"/>
  <c r="G187" i="19"/>
  <c r="H187" i="19"/>
  <c r="I187" i="19"/>
  <c r="J187" i="19"/>
  <c r="K187" i="19"/>
  <c r="L187" i="19"/>
  <c r="M187" i="19"/>
  <c r="D188" i="19"/>
  <c r="E188" i="19"/>
  <c r="F188" i="19"/>
  <c r="G188" i="19"/>
  <c r="H188" i="19"/>
  <c r="I188" i="19"/>
  <c r="J188" i="19"/>
  <c r="K188" i="19"/>
  <c r="L188" i="19"/>
  <c r="M188" i="19"/>
  <c r="D189" i="19"/>
  <c r="E189" i="19"/>
  <c r="F189" i="19"/>
  <c r="G189" i="19"/>
  <c r="H189" i="19"/>
  <c r="I189" i="19"/>
  <c r="J189" i="19"/>
  <c r="K189" i="19"/>
  <c r="L189" i="19"/>
  <c r="M189" i="19"/>
  <c r="D190" i="19"/>
  <c r="E190" i="19"/>
  <c r="F190" i="19"/>
  <c r="G190" i="19"/>
  <c r="H190" i="19"/>
  <c r="I190" i="19"/>
  <c r="J190" i="19"/>
  <c r="K190" i="19"/>
  <c r="L190" i="19"/>
  <c r="M190" i="19"/>
  <c r="D191" i="19"/>
  <c r="E191" i="19"/>
  <c r="F191" i="19"/>
  <c r="G191" i="19"/>
  <c r="H191" i="19"/>
  <c r="I191" i="19"/>
  <c r="J191" i="19"/>
  <c r="K191" i="19"/>
  <c r="L191" i="19"/>
  <c r="M191" i="19"/>
  <c r="C192" i="19"/>
  <c r="D192" i="19"/>
  <c r="E192" i="19"/>
  <c r="F192" i="19"/>
  <c r="G192" i="19"/>
  <c r="H192" i="19"/>
  <c r="I192" i="19"/>
  <c r="J192" i="19"/>
  <c r="K192" i="19"/>
  <c r="L192" i="19"/>
  <c r="M192" i="19"/>
  <c r="D193" i="19"/>
  <c r="E193" i="19"/>
  <c r="F193" i="19"/>
  <c r="G193" i="19"/>
  <c r="H193" i="19"/>
  <c r="I193" i="19"/>
  <c r="J193" i="19"/>
  <c r="K193" i="19"/>
  <c r="L193" i="19"/>
  <c r="M193" i="19"/>
  <c r="D194" i="19"/>
  <c r="E194" i="19"/>
  <c r="F194" i="19"/>
  <c r="G194" i="19"/>
  <c r="H194" i="19"/>
  <c r="I194" i="19"/>
  <c r="J194" i="19"/>
  <c r="K194" i="19"/>
  <c r="L194" i="19"/>
  <c r="M194" i="19"/>
  <c r="C195" i="19"/>
  <c r="D195" i="19"/>
  <c r="E195" i="19"/>
  <c r="F195" i="19"/>
  <c r="G195" i="19"/>
  <c r="H195" i="19"/>
  <c r="I195" i="19"/>
  <c r="J195" i="19"/>
  <c r="K195" i="19"/>
  <c r="L195" i="19"/>
  <c r="M195" i="19"/>
  <c r="D196" i="19"/>
  <c r="E196" i="19"/>
  <c r="F196" i="19"/>
  <c r="G196" i="19"/>
  <c r="H196" i="19"/>
  <c r="I196" i="19"/>
  <c r="J196" i="19"/>
  <c r="K196" i="19"/>
  <c r="L196" i="19"/>
  <c r="M196" i="19"/>
  <c r="D197" i="19"/>
  <c r="E197" i="19"/>
  <c r="F197" i="19"/>
  <c r="G197" i="19"/>
  <c r="H197" i="19"/>
  <c r="I197" i="19"/>
  <c r="J197" i="19"/>
  <c r="K197" i="19"/>
  <c r="L197" i="19"/>
  <c r="M197" i="19"/>
  <c r="C198" i="19"/>
  <c r="D198" i="19"/>
  <c r="E198" i="19"/>
  <c r="F198" i="19"/>
  <c r="G198" i="19"/>
  <c r="H198" i="19"/>
  <c r="I198" i="19"/>
  <c r="J198" i="19"/>
  <c r="K198" i="19"/>
  <c r="L198" i="19"/>
  <c r="M198" i="19"/>
  <c r="C199" i="19"/>
  <c r="D199" i="19"/>
  <c r="E199" i="19"/>
  <c r="F199" i="19"/>
  <c r="G199" i="19"/>
  <c r="H199" i="19"/>
  <c r="I199" i="19"/>
  <c r="J199" i="19"/>
  <c r="K199" i="19"/>
  <c r="L199" i="19"/>
  <c r="M199" i="19"/>
  <c r="C200" i="19"/>
  <c r="D200" i="19"/>
  <c r="E200" i="19"/>
  <c r="F200" i="19"/>
  <c r="G200" i="19"/>
  <c r="H200" i="19"/>
  <c r="I200" i="19"/>
  <c r="J200" i="19"/>
  <c r="K200" i="19"/>
  <c r="L200" i="19"/>
  <c r="M200" i="19"/>
  <c r="C201" i="19"/>
  <c r="D201" i="19"/>
  <c r="E201" i="19"/>
  <c r="F201" i="19"/>
  <c r="G201" i="19"/>
  <c r="H201" i="19"/>
  <c r="I201" i="19"/>
  <c r="J201" i="19"/>
  <c r="K201" i="19"/>
  <c r="L201" i="19"/>
  <c r="M201" i="19"/>
  <c r="C202" i="19"/>
  <c r="D202" i="19"/>
  <c r="E202" i="19"/>
  <c r="F202" i="19"/>
  <c r="G202" i="19"/>
  <c r="H202" i="19"/>
  <c r="I202" i="19"/>
  <c r="J202" i="19"/>
  <c r="K202" i="19"/>
  <c r="L202" i="19"/>
  <c r="M202" i="19"/>
  <c r="C203" i="19"/>
  <c r="D203" i="19"/>
  <c r="E203" i="19"/>
  <c r="F203" i="19"/>
  <c r="G203" i="19"/>
  <c r="H203" i="19"/>
  <c r="I203" i="19"/>
  <c r="J203" i="19"/>
  <c r="K203" i="19"/>
  <c r="L203" i="19"/>
  <c r="M203" i="19"/>
  <c r="C204" i="19"/>
  <c r="D204" i="19"/>
  <c r="E204" i="19"/>
  <c r="F204" i="19"/>
  <c r="G204" i="19"/>
  <c r="H204" i="19"/>
  <c r="I204" i="19"/>
  <c r="J204" i="19"/>
  <c r="K204" i="19"/>
  <c r="L204" i="19"/>
  <c r="M204" i="19"/>
  <c r="D205" i="19"/>
  <c r="E205" i="19"/>
  <c r="F205" i="19"/>
  <c r="G205" i="19"/>
  <c r="H205" i="19"/>
  <c r="I205" i="19"/>
  <c r="J205" i="19"/>
  <c r="K205" i="19"/>
  <c r="L205" i="19"/>
  <c r="M205" i="19"/>
  <c r="D206" i="19"/>
  <c r="E206" i="19"/>
  <c r="F206" i="19"/>
  <c r="G206" i="19"/>
  <c r="H206" i="19"/>
  <c r="I206" i="19"/>
  <c r="J206" i="19"/>
  <c r="K206" i="19"/>
  <c r="L206" i="19"/>
  <c r="M206" i="19"/>
  <c r="D207" i="19"/>
  <c r="E207" i="19"/>
  <c r="F207" i="19"/>
  <c r="G207" i="19"/>
  <c r="H207" i="19"/>
  <c r="I207" i="19"/>
  <c r="J207" i="19"/>
  <c r="K207" i="19"/>
  <c r="L207" i="19"/>
  <c r="M207" i="19"/>
  <c r="C208" i="19"/>
  <c r="D208" i="19"/>
  <c r="E208" i="19"/>
  <c r="F208" i="19"/>
  <c r="G208" i="19"/>
  <c r="H208" i="19"/>
  <c r="I208" i="19"/>
  <c r="J208" i="19"/>
  <c r="K208" i="19"/>
  <c r="L208" i="19"/>
  <c r="M208" i="19"/>
  <c r="D209" i="19"/>
  <c r="E209" i="19"/>
  <c r="F209" i="19"/>
  <c r="G209" i="19"/>
  <c r="H209" i="19"/>
  <c r="I209" i="19"/>
  <c r="J209" i="19"/>
  <c r="K209" i="19"/>
  <c r="L209" i="19"/>
  <c r="M209" i="19"/>
  <c r="D210" i="19"/>
  <c r="E210" i="19"/>
  <c r="F210" i="19"/>
  <c r="G210" i="19"/>
  <c r="H210" i="19"/>
  <c r="I210" i="19"/>
  <c r="J210" i="19"/>
  <c r="K210" i="19"/>
  <c r="L210" i="19"/>
  <c r="M210" i="19"/>
  <c r="C211" i="19"/>
  <c r="D211" i="19"/>
  <c r="E211" i="19"/>
  <c r="F211" i="19"/>
  <c r="G211" i="19"/>
  <c r="H211" i="19"/>
  <c r="I211" i="19"/>
  <c r="J211" i="19"/>
  <c r="K211" i="19"/>
  <c r="L211" i="19"/>
  <c r="M211" i="19"/>
  <c r="C212" i="19"/>
  <c r="D212" i="19"/>
  <c r="E212" i="19"/>
  <c r="F212" i="19"/>
  <c r="G212" i="19"/>
  <c r="H212" i="19"/>
  <c r="I212" i="19"/>
  <c r="J212" i="19"/>
  <c r="K212" i="19"/>
  <c r="L212" i="19"/>
  <c r="M212" i="19"/>
  <c r="C213" i="19"/>
  <c r="D213" i="19"/>
  <c r="E213" i="19"/>
  <c r="F213" i="19"/>
  <c r="G213" i="19"/>
  <c r="H213" i="19"/>
  <c r="I213" i="19"/>
  <c r="J213" i="19"/>
  <c r="K213" i="19"/>
  <c r="L213" i="19"/>
  <c r="M213" i="19"/>
  <c r="C214" i="19"/>
  <c r="D214" i="19"/>
  <c r="E214" i="19"/>
  <c r="F214" i="19"/>
  <c r="G214" i="19"/>
  <c r="H214" i="19"/>
  <c r="I214" i="19"/>
  <c r="J214" i="19"/>
  <c r="K214" i="19"/>
  <c r="L214" i="19"/>
  <c r="M214" i="19"/>
  <c r="D215" i="19"/>
  <c r="E215" i="19"/>
  <c r="F215" i="19"/>
  <c r="G215" i="19"/>
  <c r="H215" i="19"/>
  <c r="I215" i="19"/>
  <c r="J215" i="19"/>
  <c r="K215" i="19"/>
  <c r="L215" i="19"/>
  <c r="M215" i="19"/>
  <c r="D216" i="19"/>
  <c r="E216" i="19"/>
  <c r="F216" i="19"/>
  <c r="G216" i="19"/>
  <c r="H216" i="19"/>
  <c r="I216" i="19"/>
  <c r="J216" i="19"/>
  <c r="K216" i="19"/>
  <c r="L216" i="19"/>
  <c r="M216" i="19"/>
  <c r="D217" i="19"/>
  <c r="E217" i="19"/>
  <c r="F217" i="19"/>
  <c r="G217" i="19"/>
  <c r="H217" i="19"/>
  <c r="I217" i="19"/>
  <c r="J217" i="19"/>
  <c r="K217" i="19"/>
  <c r="L217" i="19"/>
  <c r="M217" i="19"/>
  <c r="D218" i="19"/>
  <c r="E218" i="19"/>
  <c r="F218" i="19"/>
  <c r="G218" i="19"/>
  <c r="H218" i="19"/>
  <c r="I218" i="19"/>
  <c r="J218" i="19"/>
  <c r="K218" i="19"/>
  <c r="L218" i="19"/>
  <c r="M218" i="19"/>
  <c r="D219" i="19"/>
  <c r="E219" i="19"/>
  <c r="F219" i="19"/>
  <c r="G219" i="19"/>
  <c r="H219" i="19"/>
  <c r="I219" i="19"/>
  <c r="J219" i="19"/>
  <c r="K219" i="19"/>
  <c r="L219" i="19"/>
  <c r="M219" i="19"/>
  <c r="C220" i="19"/>
  <c r="D220" i="19"/>
  <c r="E220" i="19"/>
  <c r="F220" i="19"/>
  <c r="G220" i="19"/>
  <c r="H220" i="19"/>
  <c r="I220" i="19"/>
  <c r="J220" i="19"/>
  <c r="K220" i="19"/>
  <c r="L220" i="19"/>
  <c r="M220" i="19"/>
  <c r="D221" i="19"/>
  <c r="E221" i="19"/>
  <c r="F221" i="19"/>
  <c r="G221" i="19"/>
  <c r="H221" i="19"/>
  <c r="I221" i="19"/>
  <c r="J221" i="19"/>
  <c r="K221" i="19"/>
  <c r="L221" i="19"/>
  <c r="M221" i="19"/>
  <c r="D222" i="19"/>
  <c r="E222" i="19"/>
  <c r="F222" i="19"/>
  <c r="G222" i="19"/>
  <c r="H222" i="19"/>
  <c r="I222" i="19"/>
  <c r="J222" i="19"/>
  <c r="K222" i="19"/>
  <c r="L222" i="19"/>
  <c r="M222" i="19"/>
  <c r="C223" i="19"/>
  <c r="D223" i="19"/>
  <c r="E223" i="19"/>
  <c r="F223" i="19"/>
  <c r="G223" i="19"/>
  <c r="H223" i="19"/>
  <c r="I223" i="19"/>
  <c r="J223" i="19"/>
  <c r="K223" i="19"/>
  <c r="L223" i="19"/>
  <c r="M223" i="19"/>
  <c r="D224" i="19"/>
  <c r="E224" i="19"/>
  <c r="F224" i="19"/>
  <c r="G224" i="19"/>
  <c r="H224" i="19"/>
  <c r="I224" i="19"/>
  <c r="J224" i="19"/>
  <c r="K224" i="19"/>
  <c r="L224" i="19"/>
  <c r="M224" i="19"/>
  <c r="C225" i="19"/>
  <c r="D225" i="19"/>
  <c r="E225" i="19"/>
  <c r="F225" i="19"/>
  <c r="G225" i="19"/>
  <c r="H225" i="19"/>
  <c r="I225" i="19"/>
  <c r="J225" i="19"/>
  <c r="K225" i="19"/>
  <c r="L225" i="19"/>
  <c r="M225" i="19"/>
  <c r="C226" i="19"/>
  <c r="D226" i="19"/>
  <c r="E226" i="19"/>
  <c r="F226" i="19"/>
  <c r="G226" i="19"/>
  <c r="H226" i="19"/>
  <c r="I226" i="19"/>
  <c r="J226" i="19"/>
  <c r="K226" i="19"/>
  <c r="L226" i="19"/>
  <c r="M226" i="19"/>
  <c r="C227" i="19"/>
  <c r="D227" i="19"/>
  <c r="E227" i="19"/>
  <c r="F227" i="19"/>
  <c r="G227" i="19"/>
  <c r="H227" i="19"/>
  <c r="I227" i="19"/>
  <c r="J227" i="19"/>
  <c r="K227" i="19"/>
  <c r="L227" i="19"/>
  <c r="M227" i="19"/>
  <c r="C228" i="19"/>
  <c r="D228" i="19"/>
  <c r="E228" i="19"/>
  <c r="F228" i="19"/>
  <c r="G228" i="19"/>
  <c r="H228" i="19"/>
  <c r="I228" i="19"/>
  <c r="J228" i="19"/>
  <c r="K228" i="19"/>
  <c r="L228" i="19"/>
  <c r="M228" i="19"/>
  <c r="C229" i="19"/>
  <c r="D229" i="19"/>
  <c r="E229" i="19"/>
  <c r="F229" i="19"/>
  <c r="G229" i="19"/>
  <c r="H229" i="19"/>
  <c r="I229" i="19"/>
  <c r="J229" i="19"/>
  <c r="K229" i="19"/>
  <c r="L229" i="19"/>
  <c r="M229" i="19"/>
  <c r="D230" i="19"/>
  <c r="E230" i="19"/>
  <c r="F230" i="19"/>
  <c r="G230" i="19"/>
  <c r="H230" i="19"/>
  <c r="I230" i="19"/>
  <c r="J230" i="19"/>
  <c r="K230" i="19"/>
  <c r="L230" i="19"/>
  <c r="M230" i="19"/>
  <c r="D231" i="19"/>
  <c r="E231" i="19"/>
  <c r="F231" i="19"/>
  <c r="G231" i="19"/>
  <c r="H231" i="19"/>
  <c r="I231" i="19"/>
  <c r="J231" i="19"/>
  <c r="K231" i="19"/>
  <c r="L231" i="19"/>
  <c r="M231" i="19"/>
  <c r="C232" i="19"/>
  <c r="D232" i="19"/>
  <c r="E232" i="19"/>
  <c r="F232" i="19"/>
  <c r="G232" i="19"/>
  <c r="H232" i="19"/>
  <c r="I232" i="19"/>
  <c r="J232" i="19"/>
  <c r="K232" i="19"/>
  <c r="L232" i="19"/>
  <c r="M232" i="19"/>
  <c r="D233" i="19"/>
  <c r="E233" i="19"/>
  <c r="F233" i="19"/>
  <c r="G233" i="19"/>
  <c r="H233" i="19"/>
  <c r="I233" i="19"/>
  <c r="J233" i="19"/>
  <c r="K233" i="19"/>
  <c r="L233" i="19"/>
  <c r="M233" i="19"/>
  <c r="D234" i="19"/>
  <c r="E234" i="19"/>
  <c r="F234" i="19"/>
  <c r="G234" i="19"/>
  <c r="H234" i="19"/>
  <c r="I234" i="19"/>
  <c r="J234" i="19"/>
  <c r="K234" i="19"/>
  <c r="L234" i="19"/>
  <c r="M234" i="19"/>
  <c r="C235" i="19"/>
  <c r="D235" i="19"/>
  <c r="E235" i="19"/>
  <c r="F235" i="19"/>
  <c r="G235" i="19"/>
  <c r="H235" i="19"/>
  <c r="I235" i="19"/>
  <c r="J235" i="19"/>
  <c r="K235" i="19"/>
  <c r="L235" i="19"/>
  <c r="M235" i="19"/>
  <c r="D236" i="19"/>
  <c r="E236" i="19"/>
  <c r="F236" i="19"/>
  <c r="G236" i="19"/>
  <c r="H236" i="19"/>
  <c r="I236" i="19"/>
  <c r="J236" i="19"/>
  <c r="K236" i="19"/>
  <c r="L236" i="19"/>
  <c r="M236" i="19"/>
  <c r="D237" i="19"/>
  <c r="E237" i="19"/>
  <c r="F237" i="19"/>
  <c r="G237" i="19"/>
  <c r="H237" i="19"/>
  <c r="I237" i="19"/>
  <c r="J237" i="19"/>
  <c r="K237" i="19"/>
  <c r="L237" i="19"/>
  <c r="M237" i="19"/>
  <c r="D238" i="19"/>
  <c r="E238" i="19"/>
  <c r="F238" i="19"/>
  <c r="G238" i="19"/>
  <c r="H238" i="19"/>
  <c r="I238" i="19"/>
  <c r="J238" i="19"/>
  <c r="K238" i="19"/>
  <c r="L238" i="19"/>
  <c r="M238" i="19"/>
  <c r="D239" i="19"/>
  <c r="E239" i="19"/>
  <c r="F239" i="19"/>
  <c r="G239" i="19"/>
  <c r="H239" i="19"/>
  <c r="I239" i="19"/>
  <c r="J239" i="19"/>
  <c r="K239" i="19"/>
  <c r="L239" i="19"/>
  <c r="M239" i="19"/>
  <c r="C240" i="19"/>
  <c r="D240" i="19"/>
  <c r="E240" i="19"/>
  <c r="F240" i="19"/>
  <c r="G240" i="19"/>
  <c r="H240" i="19"/>
  <c r="I240" i="19"/>
  <c r="J240" i="19"/>
  <c r="K240" i="19"/>
  <c r="L240" i="19"/>
  <c r="M240" i="19"/>
  <c r="D241" i="19"/>
  <c r="E241" i="19"/>
  <c r="F241" i="19"/>
  <c r="G241" i="19"/>
  <c r="H241" i="19"/>
  <c r="I241" i="19"/>
  <c r="J241" i="19"/>
  <c r="K241" i="19"/>
  <c r="L241" i="19"/>
  <c r="M241" i="19"/>
  <c r="D242" i="19"/>
  <c r="E242" i="19"/>
  <c r="F242" i="19"/>
  <c r="G242" i="19"/>
  <c r="H242" i="19"/>
  <c r="I242" i="19"/>
  <c r="J242" i="19"/>
  <c r="K242" i="19"/>
  <c r="L242" i="19"/>
  <c r="M242" i="19"/>
  <c r="C243" i="19"/>
  <c r="D243" i="19"/>
  <c r="E243" i="19"/>
  <c r="F243" i="19"/>
  <c r="G243" i="19"/>
  <c r="H243" i="19"/>
  <c r="I243" i="19"/>
  <c r="J243" i="19"/>
  <c r="K243" i="19"/>
  <c r="L243" i="19"/>
  <c r="M243" i="19"/>
  <c r="D244" i="19"/>
  <c r="E244" i="19"/>
  <c r="F244" i="19"/>
  <c r="G244" i="19"/>
  <c r="H244" i="19"/>
  <c r="I244" i="19"/>
  <c r="J244" i="19"/>
  <c r="K244" i="19"/>
  <c r="L244" i="19"/>
  <c r="M244" i="19"/>
  <c r="D245" i="19"/>
  <c r="E245" i="19"/>
  <c r="F245" i="19"/>
  <c r="G245" i="19"/>
  <c r="H245" i="19"/>
  <c r="I245" i="19"/>
  <c r="J245" i="19"/>
  <c r="K245" i="19"/>
  <c r="L245" i="19"/>
  <c r="M245" i="19"/>
  <c r="D246" i="19"/>
  <c r="E246" i="19"/>
  <c r="F246" i="19"/>
  <c r="G246" i="19"/>
  <c r="H246" i="19"/>
  <c r="I246" i="19"/>
  <c r="J246" i="19"/>
  <c r="K246" i="19"/>
  <c r="L246" i="19"/>
  <c r="M246" i="19"/>
  <c r="D247" i="19"/>
  <c r="E247" i="19"/>
  <c r="F247" i="19"/>
  <c r="G247" i="19"/>
  <c r="H247" i="19"/>
  <c r="I247" i="19"/>
  <c r="J247" i="19"/>
  <c r="K247" i="19"/>
  <c r="L247" i="19"/>
  <c r="M247" i="19"/>
  <c r="C248" i="19"/>
  <c r="D248" i="19"/>
  <c r="E248" i="19"/>
  <c r="F248" i="19"/>
  <c r="G248" i="19"/>
  <c r="H248" i="19"/>
  <c r="I248" i="19"/>
  <c r="J248" i="19"/>
  <c r="K248" i="19"/>
  <c r="L248" i="19"/>
  <c r="M248" i="19"/>
  <c r="D249" i="19"/>
  <c r="E249" i="19"/>
  <c r="F249" i="19"/>
  <c r="G249" i="19"/>
  <c r="H249" i="19"/>
  <c r="I249" i="19"/>
  <c r="J249" i="19"/>
  <c r="K249" i="19"/>
  <c r="L249" i="19"/>
  <c r="M249" i="19"/>
  <c r="D250" i="19"/>
  <c r="E250" i="19"/>
  <c r="F250" i="19"/>
  <c r="G250" i="19"/>
  <c r="H250" i="19"/>
  <c r="I250" i="19"/>
  <c r="J250" i="19"/>
  <c r="K250" i="19"/>
  <c r="L250" i="19"/>
  <c r="M250" i="19"/>
  <c r="D251" i="19"/>
  <c r="E251" i="19"/>
  <c r="F251" i="19"/>
  <c r="G251" i="19"/>
  <c r="H251" i="19"/>
  <c r="I251" i="19"/>
  <c r="J251" i="19"/>
  <c r="K251" i="19"/>
  <c r="L251" i="19"/>
  <c r="M251" i="19"/>
  <c r="D252" i="19"/>
  <c r="E252" i="19"/>
  <c r="F252" i="19"/>
  <c r="G252" i="19"/>
  <c r="H252" i="19"/>
  <c r="I252" i="19"/>
  <c r="J252" i="19"/>
  <c r="K252" i="19"/>
  <c r="L252" i="19"/>
  <c r="M252" i="19"/>
  <c r="C253" i="19"/>
  <c r="D253" i="19"/>
  <c r="E253" i="19"/>
  <c r="F253" i="19"/>
  <c r="G253" i="19"/>
  <c r="H253" i="19"/>
  <c r="I253" i="19"/>
  <c r="J253" i="19"/>
  <c r="K253" i="19"/>
  <c r="L253" i="19"/>
  <c r="M253" i="19"/>
  <c r="D254" i="19"/>
  <c r="E254" i="19"/>
  <c r="F254" i="19"/>
  <c r="G254" i="19"/>
  <c r="H254" i="19"/>
  <c r="I254" i="19"/>
  <c r="J254" i="19"/>
  <c r="K254" i="19"/>
  <c r="L254" i="19"/>
  <c r="M254" i="19"/>
  <c r="D255" i="19"/>
  <c r="E255" i="19"/>
  <c r="F255" i="19"/>
  <c r="G255" i="19"/>
  <c r="H255" i="19"/>
  <c r="I255" i="19"/>
  <c r="J255" i="19"/>
  <c r="K255" i="19"/>
  <c r="L255" i="19"/>
  <c r="M255" i="19"/>
  <c r="D256" i="19"/>
  <c r="E256" i="19"/>
  <c r="F256" i="19"/>
  <c r="G256" i="19"/>
  <c r="H256" i="19"/>
  <c r="I256" i="19"/>
  <c r="J256" i="19"/>
  <c r="K256" i="19"/>
  <c r="L256" i="19"/>
  <c r="M256" i="19"/>
  <c r="D257" i="19"/>
  <c r="E257" i="19"/>
  <c r="F257" i="19"/>
  <c r="G257" i="19"/>
  <c r="H257" i="19"/>
  <c r="I257" i="19"/>
  <c r="J257" i="19"/>
  <c r="K257" i="19"/>
  <c r="L257" i="19"/>
  <c r="M257" i="19"/>
  <c r="C258" i="19"/>
  <c r="D258" i="19"/>
  <c r="E258" i="19"/>
  <c r="F258" i="19"/>
  <c r="G258" i="19"/>
  <c r="H258" i="19"/>
  <c r="I258" i="19"/>
  <c r="J258" i="19"/>
  <c r="K258" i="19"/>
  <c r="L258" i="19"/>
  <c r="M258" i="19"/>
  <c r="D259" i="19"/>
  <c r="E259" i="19"/>
  <c r="F259" i="19"/>
  <c r="G259" i="19"/>
  <c r="H259" i="19"/>
  <c r="I259" i="19"/>
  <c r="J259" i="19"/>
  <c r="K259" i="19"/>
  <c r="L259" i="19"/>
  <c r="M259" i="19"/>
  <c r="D260" i="19"/>
  <c r="E260" i="19"/>
  <c r="F260" i="19"/>
  <c r="G260" i="19"/>
  <c r="H260" i="19"/>
  <c r="I260" i="19"/>
  <c r="J260" i="19"/>
  <c r="K260" i="19"/>
  <c r="L260" i="19"/>
  <c r="M260" i="19"/>
  <c r="D261" i="19"/>
  <c r="E261" i="19"/>
  <c r="F261" i="19"/>
  <c r="G261" i="19"/>
  <c r="H261" i="19"/>
  <c r="I261" i="19"/>
  <c r="J261" i="19"/>
  <c r="K261" i="19"/>
  <c r="L261" i="19"/>
  <c r="M261" i="19"/>
  <c r="C262" i="19"/>
  <c r="D262" i="19"/>
  <c r="E262" i="19"/>
  <c r="F262" i="19"/>
  <c r="G262" i="19"/>
  <c r="H262" i="19"/>
  <c r="I262" i="19"/>
  <c r="J262" i="19"/>
  <c r="K262" i="19"/>
  <c r="L262" i="19"/>
  <c r="M262" i="19"/>
  <c r="D263" i="19"/>
  <c r="E263" i="19"/>
  <c r="F263" i="19"/>
  <c r="G263" i="19"/>
  <c r="H263" i="19"/>
  <c r="I263" i="19"/>
  <c r="J263" i="19"/>
  <c r="K263" i="19"/>
  <c r="L263" i="19"/>
  <c r="M263" i="19"/>
  <c r="D264" i="19"/>
  <c r="E264" i="19"/>
  <c r="F264" i="19"/>
  <c r="G264" i="19"/>
  <c r="H264" i="19"/>
  <c r="I264" i="19"/>
  <c r="J264" i="19"/>
  <c r="K264" i="19"/>
  <c r="L264" i="19"/>
  <c r="M264" i="19"/>
  <c r="D265" i="19"/>
  <c r="E265" i="19"/>
  <c r="F265" i="19"/>
  <c r="G265" i="19"/>
  <c r="H265" i="19"/>
  <c r="I265" i="19"/>
  <c r="J265" i="19"/>
  <c r="K265" i="19"/>
  <c r="L265" i="19"/>
  <c r="M265" i="19"/>
  <c r="D266" i="19"/>
  <c r="E266" i="19"/>
  <c r="F266" i="19"/>
  <c r="G266" i="19"/>
  <c r="H266" i="19"/>
  <c r="I266" i="19"/>
  <c r="J266" i="19"/>
  <c r="K266" i="19"/>
  <c r="L266" i="19"/>
  <c r="M266" i="19"/>
  <c r="D267" i="19"/>
  <c r="E267" i="19"/>
  <c r="F267" i="19"/>
  <c r="G267" i="19"/>
  <c r="H267" i="19"/>
  <c r="I267" i="19"/>
  <c r="J267" i="19"/>
  <c r="K267" i="19"/>
  <c r="L267" i="19"/>
  <c r="M267" i="19"/>
  <c r="C268" i="19"/>
  <c r="D268" i="19"/>
  <c r="E268" i="19"/>
  <c r="F268" i="19"/>
  <c r="G268" i="19"/>
  <c r="H268" i="19"/>
  <c r="I268" i="19"/>
  <c r="J268" i="19"/>
  <c r="K268" i="19"/>
  <c r="L268" i="19"/>
  <c r="M268" i="19"/>
  <c r="D269" i="19"/>
  <c r="E269" i="19"/>
  <c r="F269" i="19"/>
  <c r="G269" i="19"/>
  <c r="H269" i="19"/>
  <c r="I269" i="19"/>
  <c r="J269" i="19"/>
  <c r="K269" i="19"/>
  <c r="L269" i="19"/>
  <c r="M269" i="19"/>
  <c r="D270" i="19"/>
  <c r="E270" i="19"/>
  <c r="F270" i="19"/>
  <c r="G270" i="19"/>
  <c r="H270" i="19"/>
  <c r="I270" i="19"/>
  <c r="J270" i="19"/>
  <c r="K270" i="19"/>
  <c r="L270" i="19"/>
  <c r="M270" i="19"/>
  <c r="D271" i="19"/>
  <c r="E271" i="19"/>
  <c r="F271" i="19"/>
  <c r="G271" i="19"/>
  <c r="H271" i="19"/>
  <c r="I271" i="19"/>
  <c r="J271" i="19"/>
  <c r="K271" i="19"/>
  <c r="L271" i="19"/>
  <c r="M271" i="19"/>
  <c r="D272" i="19"/>
  <c r="E272" i="19"/>
  <c r="F272" i="19"/>
  <c r="G272" i="19"/>
  <c r="H272" i="19"/>
  <c r="I272" i="19"/>
  <c r="J272" i="19"/>
  <c r="K272" i="19"/>
  <c r="L272" i="19"/>
  <c r="M272" i="19"/>
  <c r="C273" i="19"/>
  <c r="D273" i="19"/>
  <c r="E273" i="19"/>
  <c r="F273" i="19"/>
  <c r="G273" i="19"/>
  <c r="H273" i="19"/>
  <c r="I273" i="19"/>
  <c r="J273" i="19"/>
  <c r="K273" i="19"/>
  <c r="L273" i="19"/>
  <c r="M273" i="19"/>
  <c r="D274" i="19"/>
  <c r="E274" i="19"/>
  <c r="F274" i="19"/>
  <c r="G274" i="19"/>
  <c r="H274" i="19"/>
  <c r="I274" i="19"/>
  <c r="J274" i="19"/>
  <c r="K274" i="19"/>
  <c r="L274" i="19"/>
  <c r="M274" i="19"/>
  <c r="D275" i="19"/>
  <c r="E275" i="19"/>
  <c r="F275" i="19"/>
  <c r="G275" i="19"/>
  <c r="H275" i="19"/>
  <c r="I275" i="19"/>
  <c r="J275" i="19"/>
  <c r="K275" i="19"/>
  <c r="L275" i="19"/>
  <c r="M275" i="19"/>
  <c r="C276" i="19"/>
  <c r="D276" i="19"/>
  <c r="E276" i="19"/>
  <c r="F276" i="19"/>
  <c r="G276" i="19"/>
  <c r="H276" i="19"/>
  <c r="I276" i="19"/>
  <c r="J276" i="19"/>
  <c r="K276" i="19"/>
  <c r="L276" i="19"/>
  <c r="M276" i="19"/>
  <c r="D277" i="19"/>
  <c r="E277" i="19"/>
  <c r="F277" i="19"/>
  <c r="G277" i="19"/>
  <c r="H277" i="19"/>
  <c r="I277" i="19"/>
  <c r="J277" i="19"/>
  <c r="K277" i="19"/>
  <c r="L277" i="19"/>
  <c r="M277" i="19"/>
  <c r="D278" i="19"/>
  <c r="E278" i="19"/>
  <c r="F278" i="19"/>
  <c r="G278" i="19"/>
  <c r="H278" i="19"/>
  <c r="I278" i="19"/>
  <c r="J278" i="19"/>
  <c r="K278" i="19"/>
  <c r="L278" i="19"/>
  <c r="M278" i="19"/>
  <c r="D279" i="19"/>
  <c r="E279" i="19"/>
  <c r="F279" i="19"/>
  <c r="G279" i="19"/>
  <c r="H279" i="19"/>
  <c r="I279" i="19"/>
  <c r="J279" i="19"/>
  <c r="K279" i="19"/>
  <c r="L279" i="19"/>
  <c r="M279" i="19"/>
  <c r="D280" i="19"/>
  <c r="E280" i="19"/>
  <c r="F280" i="19"/>
  <c r="G280" i="19"/>
  <c r="H280" i="19"/>
  <c r="I280" i="19"/>
  <c r="J280" i="19"/>
  <c r="K280" i="19"/>
  <c r="L280" i="19"/>
  <c r="M280" i="19"/>
  <c r="C281" i="19"/>
  <c r="D281" i="19"/>
  <c r="E281" i="19"/>
  <c r="F281" i="19"/>
  <c r="G281" i="19"/>
  <c r="H281" i="19"/>
  <c r="I281" i="19"/>
  <c r="J281" i="19"/>
  <c r="K281" i="19"/>
  <c r="L281" i="19"/>
  <c r="M281" i="19"/>
  <c r="D282" i="19"/>
  <c r="E282" i="19"/>
  <c r="F282" i="19"/>
  <c r="G282" i="19"/>
  <c r="H282" i="19"/>
  <c r="I282" i="19"/>
  <c r="J282" i="19"/>
  <c r="K282" i="19"/>
  <c r="L282" i="19"/>
  <c r="M282" i="19"/>
  <c r="D283" i="19"/>
  <c r="E283" i="19"/>
  <c r="F283" i="19"/>
  <c r="G283" i="19"/>
  <c r="H283" i="19"/>
  <c r="I283" i="19"/>
  <c r="J283" i="19"/>
  <c r="K283" i="19"/>
  <c r="L283" i="19"/>
  <c r="M283" i="19"/>
  <c r="D284" i="19"/>
  <c r="E284" i="19"/>
  <c r="F284" i="19"/>
  <c r="G284" i="19"/>
  <c r="H284" i="19"/>
  <c r="I284" i="19"/>
  <c r="J284" i="19"/>
  <c r="K284" i="19"/>
  <c r="L284" i="19"/>
  <c r="M284" i="19"/>
  <c r="D285" i="19"/>
  <c r="E285" i="19"/>
  <c r="F285" i="19"/>
  <c r="G285" i="19"/>
  <c r="H285" i="19"/>
  <c r="I285" i="19"/>
  <c r="J285" i="19"/>
  <c r="K285" i="19"/>
  <c r="L285" i="19"/>
  <c r="M285" i="19"/>
  <c r="C286" i="19"/>
  <c r="D286" i="19"/>
  <c r="E286" i="19"/>
  <c r="F286" i="19"/>
  <c r="G286" i="19"/>
  <c r="H286" i="19"/>
  <c r="I286" i="19"/>
  <c r="J286" i="19"/>
  <c r="K286" i="19"/>
  <c r="L286" i="19"/>
  <c r="M286" i="19"/>
  <c r="D287" i="19"/>
  <c r="E287" i="19"/>
  <c r="F287" i="19"/>
  <c r="G287" i="19"/>
  <c r="H287" i="19"/>
  <c r="I287" i="19"/>
  <c r="J287" i="19"/>
  <c r="K287" i="19"/>
  <c r="L287" i="19"/>
  <c r="M287" i="19"/>
  <c r="D288" i="19"/>
  <c r="E288" i="19"/>
  <c r="F288" i="19"/>
  <c r="G288" i="19"/>
  <c r="H288" i="19"/>
  <c r="I288" i="19"/>
  <c r="J288" i="19"/>
  <c r="K288" i="19"/>
  <c r="L288" i="19"/>
  <c r="M288" i="19"/>
  <c r="D289" i="19"/>
  <c r="E289" i="19"/>
  <c r="F289" i="19"/>
  <c r="G289" i="19"/>
  <c r="H289" i="19"/>
  <c r="I289" i="19"/>
  <c r="J289" i="19"/>
  <c r="K289" i="19"/>
  <c r="L289" i="19"/>
  <c r="M289" i="19"/>
  <c r="C290" i="19"/>
  <c r="D290" i="19"/>
  <c r="E290" i="19"/>
  <c r="F290" i="19"/>
  <c r="G290" i="19"/>
  <c r="H290" i="19"/>
  <c r="I290" i="19"/>
  <c r="J290" i="19"/>
  <c r="K290" i="19"/>
  <c r="L290" i="19"/>
  <c r="M290" i="19"/>
  <c r="D291" i="19"/>
  <c r="E291" i="19"/>
  <c r="F291" i="19"/>
  <c r="G291" i="19"/>
  <c r="H291" i="19"/>
  <c r="I291" i="19"/>
  <c r="J291" i="19"/>
  <c r="K291" i="19"/>
  <c r="L291" i="19"/>
  <c r="M291" i="19"/>
  <c r="D292" i="19"/>
  <c r="E292" i="19"/>
  <c r="F292" i="19"/>
  <c r="G292" i="19"/>
  <c r="H292" i="19"/>
  <c r="I292" i="19"/>
  <c r="J292" i="19"/>
  <c r="K292" i="19"/>
  <c r="L292" i="19"/>
  <c r="M292" i="19"/>
  <c r="D293" i="19"/>
  <c r="E293" i="19"/>
  <c r="F293" i="19"/>
  <c r="G293" i="19"/>
  <c r="H293" i="19"/>
  <c r="I293" i="19"/>
  <c r="J293" i="19"/>
  <c r="K293" i="19"/>
  <c r="L293" i="19"/>
  <c r="M293" i="19"/>
  <c r="D294" i="19"/>
  <c r="E294" i="19"/>
  <c r="F294" i="19"/>
  <c r="G294" i="19"/>
  <c r="H294" i="19"/>
  <c r="I294" i="19"/>
  <c r="J294" i="19"/>
  <c r="K294" i="19"/>
  <c r="L294" i="19"/>
  <c r="M294" i="19"/>
  <c r="D295" i="19"/>
  <c r="E295" i="19"/>
  <c r="F295" i="19"/>
  <c r="G295" i="19"/>
  <c r="H295" i="19"/>
  <c r="I295" i="19"/>
  <c r="J295" i="19"/>
  <c r="K295" i="19"/>
  <c r="L295" i="19"/>
  <c r="M295" i="19"/>
  <c r="D296" i="19"/>
  <c r="E296" i="19"/>
  <c r="F296" i="19"/>
  <c r="G296" i="19"/>
  <c r="H296" i="19"/>
  <c r="I296" i="19"/>
  <c r="J296" i="19"/>
  <c r="K296" i="19"/>
  <c r="L296" i="19"/>
  <c r="M296" i="19"/>
  <c r="D297" i="19"/>
  <c r="E297" i="19"/>
  <c r="F297" i="19"/>
  <c r="G297" i="19"/>
  <c r="H297" i="19"/>
  <c r="I297" i="19"/>
  <c r="J297" i="19"/>
  <c r="K297" i="19"/>
  <c r="L297" i="19"/>
  <c r="M297" i="19"/>
  <c r="M10" i="19"/>
  <c r="L10" i="19"/>
  <c r="K10" i="19"/>
  <c r="J10" i="19"/>
  <c r="I10" i="19"/>
  <c r="H10" i="19"/>
  <c r="G10" i="19"/>
  <c r="F10" i="19"/>
  <c r="E10" i="19"/>
  <c r="D10" i="19"/>
  <c r="C10" i="19"/>
  <c r="D9" i="7"/>
  <c r="E9" i="7"/>
  <c r="F9" i="7"/>
  <c r="G9" i="7"/>
  <c r="H9" i="7"/>
  <c r="I9" i="7"/>
  <c r="J9" i="7"/>
  <c r="K9" i="7"/>
  <c r="L9" i="7"/>
  <c r="M9" i="7"/>
  <c r="D10" i="7"/>
  <c r="E10" i="7"/>
  <c r="F10" i="7"/>
  <c r="G10" i="7"/>
  <c r="H10" i="7"/>
  <c r="I10" i="7"/>
  <c r="J10" i="7"/>
  <c r="K10" i="7"/>
  <c r="L10" i="7"/>
  <c r="M10" i="7"/>
  <c r="D11" i="7"/>
  <c r="E11" i="7"/>
  <c r="F11" i="7"/>
  <c r="G11" i="7"/>
  <c r="H11" i="7"/>
  <c r="I11" i="7"/>
  <c r="J11" i="7"/>
  <c r="K11" i="7"/>
  <c r="L11" i="7"/>
  <c r="M11" i="7"/>
  <c r="D12" i="7"/>
  <c r="E12" i="7"/>
  <c r="F12" i="7"/>
  <c r="G12" i="7"/>
  <c r="H12" i="7"/>
  <c r="I12" i="7"/>
  <c r="J12" i="7"/>
  <c r="K12" i="7"/>
  <c r="L12" i="7"/>
  <c r="M12" i="7"/>
  <c r="D13" i="7"/>
  <c r="E13" i="7"/>
  <c r="F13" i="7"/>
  <c r="G13" i="7"/>
  <c r="H13" i="7"/>
  <c r="I13" i="7"/>
  <c r="J13" i="7"/>
  <c r="K13" i="7"/>
  <c r="L13" i="7"/>
  <c r="M13" i="7"/>
  <c r="D14" i="7"/>
  <c r="E14" i="7"/>
  <c r="F14" i="7"/>
  <c r="G14" i="7"/>
  <c r="H14" i="7"/>
  <c r="I14" i="7"/>
  <c r="J14" i="7"/>
  <c r="K14" i="7"/>
  <c r="L14" i="7"/>
  <c r="M14" i="7"/>
  <c r="C15" i="7"/>
  <c r="D15" i="7"/>
  <c r="E15" i="7"/>
  <c r="F15" i="7"/>
  <c r="G15" i="7"/>
  <c r="H15" i="7"/>
  <c r="I15" i="7"/>
  <c r="J15" i="7"/>
  <c r="K15" i="7"/>
  <c r="L15" i="7"/>
  <c r="M15" i="7"/>
  <c r="D16" i="7"/>
  <c r="E16" i="7"/>
  <c r="F16" i="7"/>
  <c r="G16" i="7"/>
  <c r="H16" i="7"/>
  <c r="I16" i="7"/>
  <c r="J16" i="7"/>
  <c r="K16" i="7"/>
  <c r="L16" i="7"/>
  <c r="M16" i="7"/>
  <c r="D17" i="7"/>
  <c r="E17" i="7"/>
  <c r="F17" i="7"/>
  <c r="G17" i="7"/>
  <c r="H17" i="7"/>
  <c r="I17" i="7"/>
  <c r="J17" i="7"/>
  <c r="K17" i="7"/>
  <c r="L17" i="7"/>
  <c r="M17" i="7"/>
  <c r="D18" i="7"/>
  <c r="E18" i="7"/>
  <c r="F18" i="7"/>
  <c r="G18" i="7"/>
  <c r="H18" i="7"/>
  <c r="I18" i="7"/>
  <c r="J18" i="7"/>
  <c r="K18" i="7"/>
  <c r="L18" i="7"/>
  <c r="M18" i="7"/>
  <c r="D19" i="7"/>
  <c r="E19" i="7"/>
  <c r="F19" i="7"/>
  <c r="G19" i="7"/>
  <c r="H19" i="7"/>
  <c r="I19" i="7"/>
  <c r="J19" i="7"/>
  <c r="K19" i="7"/>
  <c r="L19" i="7"/>
  <c r="M19" i="7"/>
  <c r="C20" i="7"/>
  <c r="D20" i="7"/>
  <c r="E20" i="7"/>
  <c r="F20" i="7"/>
  <c r="G20" i="7"/>
  <c r="H20" i="7"/>
  <c r="I20" i="7"/>
  <c r="J20" i="7"/>
  <c r="K20" i="7"/>
  <c r="L20" i="7"/>
  <c r="M20" i="7"/>
  <c r="D21" i="7"/>
  <c r="E21" i="7"/>
  <c r="F21" i="7"/>
  <c r="G21" i="7"/>
  <c r="H21" i="7"/>
  <c r="I21" i="7"/>
  <c r="J21" i="7"/>
  <c r="K21" i="7"/>
  <c r="L21" i="7"/>
  <c r="M21" i="7"/>
  <c r="D22" i="7"/>
  <c r="E22" i="7"/>
  <c r="F22" i="7"/>
  <c r="G22" i="7"/>
  <c r="H22" i="7"/>
  <c r="I22" i="7"/>
  <c r="J22" i="7"/>
  <c r="K22" i="7"/>
  <c r="L22" i="7"/>
  <c r="M22" i="7"/>
  <c r="D23" i="7"/>
  <c r="E23" i="7"/>
  <c r="F23" i="7"/>
  <c r="G23" i="7"/>
  <c r="H23" i="7"/>
  <c r="I23" i="7"/>
  <c r="J23" i="7"/>
  <c r="K23" i="7"/>
  <c r="L23" i="7"/>
  <c r="M23" i="7"/>
  <c r="D24" i="7"/>
  <c r="E24" i="7"/>
  <c r="F24" i="7"/>
  <c r="G24" i="7"/>
  <c r="H24" i="7"/>
  <c r="I24" i="7"/>
  <c r="J24" i="7"/>
  <c r="K24" i="7"/>
  <c r="L24" i="7"/>
  <c r="M24" i="7"/>
  <c r="C25" i="7"/>
  <c r="D25" i="7"/>
  <c r="E25" i="7"/>
  <c r="F25" i="7"/>
  <c r="G25" i="7"/>
  <c r="H25" i="7"/>
  <c r="I25" i="7"/>
  <c r="J25" i="7"/>
  <c r="K25" i="7"/>
  <c r="L25" i="7"/>
  <c r="M25" i="7"/>
  <c r="D26" i="7"/>
  <c r="E26" i="7"/>
  <c r="F26" i="7"/>
  <c r="G26" i="7"/>
  <c r="H26" i="7"/>
  <c r="I26" i="7"/>
  <c r="J26" i="7"/>
  <c r="K26" i="7"/>
  <c r="L26" i="7"/>
  <c r="M26" i="7"/>
  <c r="D27" i="7"/>
  <c r="E27" i="7"/>
  <c r="F27" i="7"/>
  <c r="G27" i="7"/>
  <c r="H27" i="7"/>
  <c r="I27" i="7"/>
  <c r="J27" i="7"/>
  <c r="K27" i="7"/>
  <c r="L27" i="7"/>
  <c r="M27" i="7"/>
  <c r="D28" i="7"/>
  <c r="E28" i="7"/>
  <c r="F28" i="7"/>
  <c r="G28" i="7"/>
  <c r="H28" i="7"/>
  <c r="I28" i="7"/>
  <c r="J28" i="7"/>
  <c r="K28" i="7"/>
  <c r="L28" i="7"/>
  <c r="M28" i="7"/>
  <c r="D29" i="7"/>
  <c r="E29" i="7"/>
  <c r="F29" i="7"/>
  <c r="G29" i="7"/>
  <c r="H29" i="7"/>
  <c r="I29" i="7"/>
  <c r="J29" i="7"/>
  <c r="K29" i="7"/>
  <c r="L29" i="7"/>
  <c r="M29" i="7"/>
  <c r="D30" i="7"/>
  <c r="E30" i="7"/>
  <c r="F30" i="7"/>
  <c r="G30" i="7"/>
  <c r="H30" i="7"/>
  <c r="I30" i="7"/>
  <c r="J30" i="7"/>
  <c r="K30" i="7"/>
  <c r="L30" i="7"/>
  <c r="M30" i="7"/>
  <c r="C31" i="7"/>
  <c r="D31" i="7"/>
  <c r="E31" i="7"/>
  <c r="F31" i="7"/>
  <c r="G31" i="7"/>
  <c r="H31" i="7"/>
  <c r="I31" i="7"/>
  <c r="J31" i="7"/>
  <c r="K31" i="7"/>
  <c r="L31" i="7"/>
  <c r="M31" i="7"/>
  <c r="D32" i="7"/>
  <c r="E32" i="7"/>
  <c r="F32" i="7"/>
  <c r="G32" i="7"/>
  <c r="H32" i="7"/>
  <c r="I32" i="7"/>
  <c r="J32" i="7"/>
  <c r="K32" i="7"/>
  <c r="L32" i="7"/>
  <c r="M32" i="7"/>
  <c r="D33" i="7"/>
  <c r="E33" i="7"/>
  <c r="F33" i="7"/>
  <c r="G33" i="7"/>
  <c r="H33" i="7"/>
  <c r="I33" i="7"/>
  <c r="J33" i="7"/>
  <c r="K33" i="7"/>
  <c r="L33" i="7"/>
  <c r="M33" i="7"/>
  <c r="C34" i="7"/>
  <c r="D34" i="7"/>
  <c r="E34" i="7"/>
  <c r="F34" i="7"/>
  <c r="G34" i="7"/>
  <c r="H34" i="7"/>
  <c r="I34" i="7"/>
  <c r="J34" i="7"/>
  <c r="K34" i="7"/>
  <c r="L34" i="7"/>
  <c r="M34" i="7"/>
  <c r="D35" i="7"/>
  <c r="E35" i="7"/>
  <c r="F35" i="7"/>
  <c r="G35" i="7"/>
  <c r="H35" i="7"/>
  <c r="I35" i="7"/>
  <c r="J35" i="7"/>
  <c r="K35" i="7"/>
  <c r="L35" i="7"/>
  <c r="M35" i="7"/>
  <c r="D36" i="7"/>
  <c r="E36" i="7"/>
  <c r="F36" i="7"/>
  <c r="G36" i="7"/>
  <c r="H36" i="7"/>
  <c r="I36" i="7"/>
  <c r="J36" i="7"/>
  <c r="K36" i="7"/>
  <c r="L36" i="7"/>
  <c r="M36" i="7"/>
  <c r="D37" i="7"/>
  <c r="E37" i="7"/>
  <c r="F37" i="7"/>
  <c r="G37" i="7"/>
  <c r="H37" i="7"/>
  <c r="I37" i="7"/>
  <c r="J37" i="7"/>
  <c r="K37" i="7"/>
  <c r="L37" i="7"/>
  <c r="M37" i="7"/>
  <c r="D38" i="7"/>
  <c r="E38" i="7"/>
  <c r="F38" i="7"/>
  <c r="G38" i="7"/>
  <c r="H38" i="7"/>
  <c r="I38" i="7"/>
  <c r="J38" i="7"/>
  <c r="K38" i="7"/>
  <c r="L38" i="7"/>
  <c r="M38" i="7"/>
  <c r="D39" i="7"/>
  <c r="E39" i="7"/>
  <c r="F39" i="7"/>
  <c r="G39" i="7"/>
  <c r="H39" i="7"/>
  <c r="I39" i="7"/>
  <c r="J39" i="7"/>
  <c r="K39" i="7"/>
  <c r="L39" i="7"/>
  <c r="M39" i="7"/>
  <c r="D40" i="7"/>
  <c r="E40" i="7"/>
  <c r="F40" i="7"/>
  <c r="G40" i="7"/>
  <c r="H40" i="7"/>
  <c r="I40" i="7"/>
  <c r="J40" i="7"/>
  <c r="K40" i="7"/>
  <c r="L40" i="7"/>
  <c r="M40" i="7"/>
  <c r="D41" i="7"/>
  <c r="E41" i="7"/>
  <c r="F41" i="7"/>
  <c r="G41" i="7"/>
  <c r="H41" i="7"/>
  <c r="I41" i="7"/>
  <c r="J41" i="7"/>
  <c r="K41" i="7"/>
  <c r="L41" i="7"/>
  <c r="M41" i="7"/>
  <c r="C42" i="7"/>
  <c r="D42" i="7"/>
  <c r="E42" i="7"/>
  <c r="F42" i="7"/>
  <c r="G42" i="7"/>
  <c r="H42" i="7"/>
  <c r="I42" i="7"/>
  <c r="J42" i="7"/>
  <c r="K42" i="7"/>
  <c r="L42" i="7"/>
  <c r="M42" i="7"/>
  <c r="D43" i="7"/>
  <c r="E43" i="7"/>
  <c r="F43" i="7"/>
  <c r="G43" i="7"/>
  <c r="H43" i="7"/>
  <c r="I43" i="7"/>
  <c r="J43" i="7"/>
  <c r="K43" i="7"/>
  <c r="L43" i="7"/>
  <c r="M43" i="7"/>
  <c r="D44" i="7"/>
  <c r="E44" i="7"/>
  <c r="F44" i="7"/>
  <c r="G44" i="7"/>
  <c r="H44" i="7"/>
  <c r="I44" i="7"/>
  <c r="J44" i="7"/>
  <c r="K44" i="7"/>
  <c r="L44" i="7"/>
  <c r="M44" i="7"/>
  <c r="C45" i="7"/>
  <c r="D45" i="7"/>
  <c r="E45" i="7"/>
  <c r="F45" i="7"/>
  <c r="G45" i="7"/>
  <c r="H45" i="7"/>
  <c r="I45" i="7"/>
  <c r="J45" i="7"/>
  <c r="K45" i="7"/>
  <c r="L45" i="7"/>
  <c r="M45" i="7"/>
  <c r="D46" i="7"/>
  <c r="E46" i="7"/>
  <c r="F46" i="7"/>
  <c r="G46" i="7"/>
  <c r="H46" i="7"/>
  <c r="I46" i="7"/>
  <c r="J46" i="7"/>
  <c r="K46" i="7"/>
  <c r="L46" i="7"/>
  <c r="M46" i="7"/>
  <c r="D47" i="7"/>
  <c r="E47" i="7"/>
  <c r="F47" i="7"/>
  <c r="G47" i="7"/>
  <c r="H47" i="7"/>
  <c r="I47" i="7"/>
  <c r="J47" i="7"/>
  <c r="K47" i="7"/>
  <c r="L47" i="7"/>
  <c r="M47" i="7"/>
  <c r="D48" i="7"/>
  <c r="E48" i="7"/>
  <c r="F48" i="7"/>
  <c r="G48" i="7"/>
  <c r="H48" i="7"/>
  <c r="I48" i="7"/>
  <c r="J48" i="7"/>
  <c r="K48" i="7"/>
  <c r="L48" i="7"/>
  <c r="M48" i="7"/>
  <c r="D49" i="7"/>
  <c r="E49" i="7"/>
  <c r="F49" i="7"/>
  <c r="G49" i="7"/>
  <c r="H49" i="7"/>
  <c r="I49" i="7"/>
  <c r="J49" i="7"/>
  <c r="K49" i="7"/>
  <c r="L49" i="7"/>
  <c r="M49" i="7"/>
  <c r="D50" i="7"/>
  <c r="E50" i="7"/>
  <c r="F50" i="7"/>
  <c r="G50" i="7"/>
  <c r="H50" i="7"/>
  <c r="I50" i="7"/>
  <c r="J50" i="7"/>
  <c r="K50" i="7"/>
  <c r="L50" i="7"/>
  <c r="M50" i="7"/>
  <c r="C51" i="7"/>
  <c r="D51" i="7"/>
  <c r="E51" i="7"/>
  <c r="F51" i="7"/>
  <c r="G51" i="7"/>
  <c r="H51" i="7"/>
  <c r="I51" i="7"/>
  <c r="J51" i="7"/>
  <c r="K51" i="7"/>
  <c r="L51" i="7"/>
  <c r="M51" i="7"/>
  <c r="D52" i="7"/>
  <c r="E52" i="7"/>
  <c r="F52" i="7"/>
  <c r="G52" i="7"/>
  <c r="H52" i="7"/>
  <c r="I52" i="7"/>
  <c r="J52" i="7"/>
  <c r="K52" i="7"/>
  <c r="L52" i="7"/>
  <c r="M52" i="7"/>
  <c r="D53" i="7"/>
  <c r="E53" i="7"/>
  <c r="F53" i="7"/>
  <c r="G53" i="7"/>
  <c r="H53" i="7"/>
  <c r="I53" i="7"/>
  <c r="J53" i="7"/>
  <c r="K53" i="7"/>
  <c r="L53" i="7"/>
  <c r="M53" i="7"/>
  <c r="D54" i="7"/>
  <c r="E54" i="7"/>
  <c r="F54" i="7"/>
  <c r="G54" i="7"/>
  <c r="H54" i="7"/>
  <c r="I54" i="7"/>
  <c r="J54" i="7"/>
  <c r="K54" i="7"/>
  <c r="L54" i="7"/>
  <c r="M54" i="7"/>
  <c r="M8" i="7"/>
  <c r="L8" i="7"/>
  <c r="K8" i="7"/>
  <c r="J8" i="7"/>
  <c r="I8" i="7"/>
  <c r="H8" i="7"/>
  <c r="G8" i="7"/>
  <c r="F8" i="7"/>
  <c r="E8" i="7"/>
  <c r="D8" i="7"/>
  <c r="C8" i="7"/>
  <c r="D34" i="18"/>
  <c r="E34" i="18"/>
  <c r="F34" i="18"/>
  <c r="G34" i="18"/>
  <c r="D35" i="18"/>
  <c r="E35" i="18"/>
  <c r="F35" i="18"/>
  <c r="G35" i="18"/>
  <c r="C36" i="18"/>
  <c r="D36" i="18"/>
  <c r="E36" i="18"/>
  <c r="F36" i="18"/>
  <c r="G36" i="18"/>
  <c r="D37" i="18"/>
  <c r="E37" i="18"/>
  <c r="F37" i="18"/>
  <c r="G37" i="18"/>
  <c r="D38" i="18"/>
  <c r="E38" i="18"/>
  <c r="F38" i="18"/>
  <c r="G38" i="18"/>
  <c r="H11" i="18"/>
  <c r="I11" i="18"/>
  <c r="J11" i="18"/>
  <c r="K11" i="18"/>
  <c r="L11" i="18"/>
  <c r="M11" i="18"/>
  <c r="H12" i="18"/>
  <c r="I12" i="18"/>
  <c r="J12" i="18"/>
  <c r="K12" i="18"/>
  <c r="L12" i="18"/>
  <c r="M12" i="18"/>
  <c r="H13" i="18"/>
  <c r="I13" i="18"/>
  <c r="J13" i="18"/>
  <c r="K13" i="18"/>
  <c r="L13" i="18"/>
  <c r="M13" i="18"/>
  <c r="H14" i="18"/>
  <c r="I14" i="18"/>
  <c r="J14" i="18"/>
  <c r="K14" i="18"/>
  <c r="L14" i="18"/>
  <c r="M14" i="18"/>
  <c r="H15" i="18"/>
  <c r="I15" i="18"/>
  <c r="J15" i="18"/>
  <c r="K15" i="18"/>
  <c r="L15" i="18"/>
  <c r="M15" i="18"/>
  <c r="H16" i="18"/>
  <c r="I16" i="18"/>
  <c r="J16" i="18"/>
  <c r="K16" i="18"/>
  <c r="L16" i="18"/>
  <c r="M16" i="18"/>
  <c r="H17" i="18"/>
  <c r="I17" i="18"/>
  <c r="J17" i="18"/>
  <c r="K17" i="18"/>
  <c r="L17" i="18"/>
  <c r="M17" i="18"/>
  <c r="H18" i="18"/>
  <c r="I18" i="18"/>
  <c r="J18" i="18"/>
  <c r="K18" i="18"/>
  <c r="L18" i="18"/>
  <c r="M18" i="18"/>
  <c r="H19" i="18"/>
  <c r="I19" i="18"/>
  <c r="J19" i="18"/>
  <c r="K19" i="18"/>
  <c r="L19" i="18"/>
  <c r="M19" i="18"/>
  <c r="H20" i="18"/>
  <c r="I20" i="18"/>
  <c r="J20" i="18"/>
  <c r="K20" i="18"/>
  <c r="L20" i="18"/>
  <c r="M20" i="18"/>
  <c r="H21" i="18"/>
  <c r="I21" i="18"/>
  <c r="J21" i="18"/>
  <c r="K21" i="18"/>
  <c r="L21" i="18"/>
  <c r="M21" i="18"/>
  <c r="H22" i="18"/>
  <c r="I22" i="18"/>
  <c r="J22" i="18"/>
  <c r="K22" i="18"/>
  <c r="L22" i="18"/>
  <c r="M22" i="18"/>
  <c r="H23" i="18"/>
  <c r="I23" i="18"/>
  <c r="J23" i="18"/>
  <c r="K23" i="18"/>
  <c r="L23" i="18"/>
  <c r="M23" i="18"/>
  <c r="H24" i="18"/>
  <c r="I24" i="18"/>
  <c r="J24" i="18"/>
  <c r="K24" i="18"/>
  <c r="L24" i="18"/>
  <c r="M24" i="18"/>
  <c r="H25" i="18"/>
  <c r="I25" i="18"/>
  <c r="J25" i="18"/>
  <c r="K25" i="18"/>
  <c r="L25" i="18"/>
  <c r="M25" i="18"/>
  <c r="H26" i="18"/>
  <c r="I26" i="18"/>
  <c r="J26" i="18"/>
  <c r="K26" i="18"/>
  <c r="L26" i="18"/>
  <c r="M26" i="18"/>
  <c r="H27" i="18"/>
  <c r="I27" i="18"/>
  <c r="J27" i="18"/>
  <c r="K27" i="18"/>
  <c r="L27" i="18"/>
  <c r="M27" i="18"/>
  <c r="H28" i="18"/>
  <c r="I28" i="18"/>
  <c r="J28" i="18"/>
  <c r="K28" i="18"/>
  <c r="L28" i="18"/>
  <c r="M28" i="18"/>
  <c r="H29" i="18"/>
  <c r="I29" i="18"/>
  <c r="J29" i="18"/>
  <c r="K29" i="18"/>
  <c r="L29" i="18"/>
  <c r="M29" i="18"/>
  <c r="H30" i="18"/>
  <c r="I30" i="18"/>
  <c r="J30" i="18"/>
  <c r="K30" i="18"/>
  <c r="L30" i="18"/>
  <c r="M30" i="18"/>
  <c r="H31" i="18"/>
  <c r="I31" i="18"/>
  <c r="J31" i="18"/>
  <c r="K31" i="18"/>
  <c r="L31" i="18"/>
  <c r="M31" i="18"/>
  <c r="H32" i="18"/>
  <c r="I32" i="18"/>
  <c r="J32" i="18"/>
  <c r="K32" i="18"/>
  <c r="L32" i="18"/>
  <c r="M32" i="18"/>
  <c r="H33" i="18"/>
  <c r="I33" i="18"/>
  <c r="J33" i="18"/>
  <c r="K33" i="18"/>
  <c r="L33" i="18"/>
  <c r="M33" i="18"/>
  <c r="H34" i="18"/>
  <c r="I34" i="18"/>
  <c r="J34" i="18"/>
  <c r="K34" i="18"/>
  <c r="L34" i="18"/>
  <c r="M34" i="18"/>
  <c r="H35" i="18"/>
  <c r="I35" i="18"/>
  <c r="J35" i="18"/>
  <c r="K35" i="18"/>
  <c r="L35" i="18"/>
  <c r="M35" i="18"/>
  <c r="H36" i="18"/>
  <c r="I36" i="18"/>
  <c r="J36" i="18"/>
  <c r="K36" i="18"/>
  <c r="L36" i="18"/>
  <c r="M36" i="18"/>
  <c r="H37" i="18"/>
  <c r="I37" i="18"/>
  <c r="J37" i="18"/>
  <c r="K37" i="18"/>
  <c r="L37" i="18"/>
  <c r="M37" i="18"/>
  <c r="H38" i="18"/>
  <c r="I38" i="18"/>
  <c r="J38" i="18"/>
  <c r="K38" i="18"/>
  <c r="L38" i="18"/>
  <c r="M38" i="18"/>
  <c r="G33" i="18"/>
  <c r="F33" i="18"/>
  <c r="E33" i="18"/>
  <c r="D33" i="18"/>
  <c r="C33" i="18"/>
  <c r="G29" i="18"/>
  <c r="F29" i="18"/>
  <c r="E29" i="18"/>
  <c r="D29" i="18"/>
  <c r="C29" i="18"/>
  <c r="G25" i="18"/>
  <c r="F25" i="18"/>
  <c r="E25" i="18"/>
  <c r="D25" i="18"/>
  <c r="C25" i="18"/>
  <c r="G22" i="18"/>
  <c r="F22" i="18"/>
  <c r="E22" i="18"/>
  <c r="D22" i="18"/>
  <c r="C22" i="18"/>
  <c r="G19" i="18"/>
  <c r="F19" i="18"/>
  <c r="E19" i="18"/>
  <c r="D19" i="18"/>
  <c r="C19" i="18"/>
  <c r="G16" i="18"/>
  <c r="F16" i="18"/>
  <c r="E16" i="18"/>
  <c r="D16" i="18"/>
  <c r="C16" i="18"/>
  <c r="G13" i="18"/>
  <c r="F13" i="18"/>
  <c r="E13" i="18"/>
  <c r="D13" i="18"/>
  <c r="C13" i="18"/>
  <c r="M10" i="18"/>
  <c r="L10" i="18"/>
  <c r="K10" i="18"/>
  <c r="J10" i="18"/>
  <c r="I10" i="18"/>
  <c r="H10" i="18"/>
  <c r="G10" i="18"/>
  <c r="F10" i="18"/>
  <c r="E10" i="18"/>
  <c r="D10" i="18"/>
  <c r="C10" i="18"/>
  <c r="C31" i="18"/>
  <c r="C20" i="18"/>
  <c r="B11" i="25"/>
  <c r="B12" i="25" s="1"/>
  <c r="B13" i="25" s="1"/>
  <c r="B14" i="25" s="1"/>
  <c r="B15" i="25" s="1"/>
  <c r="B16" i="25" s="1"/>
  <c r="B17" i="25" s="1"/>
  <c r="B18" i="25" s="1"/>
  <c r="B19" i="25"/>
  <c r="B20" i="25" s="1"/>
  <c r="B21" i="25" s="1"/>
  <c r="B22" i="25"/>
  <c r="B23" i="25" s="1"/>
  <c r="B24" i="25" s="1"/>
  <c r="B25" i="25" s="1"/>
  <c r="B26" i="25"/>
  <c r="B27" i="25" s="1"/>
  <c r="B28" i="25" s="1"/>
  <c r="B29" i="25" s="1"/>
  <c r="B30" i="25" s="1"/>
  <c r="B31" i="25"/>
  <c r="B32" i="25" s="1"/>
  <c r="B33" i="25" s="1"/>
  <c r="B34" i="25" s="1"/>
  <c r="B35" i="25" s="1"/>
  <c r="B36" i="25"/>
  <c r="B37" i="25" s="1"/>
  <c r="B38" i="25" s="1"/>
  <c r="B39" i="25" s="1"/>
  <c r="B40" i="25" s="1"/>
  <c r="B41" i="25" s="1"/>
  <c r="B42" i="25"/>
  <c r="B43" i="25" s="1"/>
  <c r="B44" i="25" s="1"/>
  <c r="B45" i="25" s="1"/>
  <c r="B46" i="25"/>
  <c r="B47" i="25" s="1"/>
  <c r="B48" i="25" s="1"/>
  <c r="B49" i="25"/>
  <c r="B50" i="25" s="1"/>
  <c r="B51" i="25" s="1"/>
  <c r="B52" i="25"/>
  <c r="B53" i="25" s="1"/>
  <c r="B54" i="25" s="1"/>
  <c r="B55" i="25"/>
  <c r="B56" i="25" s="1"/>
  <c r="B57" i="25" s="1"/>
  <c r="B58" i="25"/>
  <c r="B59" i="25" s="1"/>
  <c r="B60" i="25" s="1"/>
  <c r="B61" i="25" s="1"/>
  <c r="B62" i="25" s="1"/>
  <c r="B63" i="25" s="1"/>
  <c r="B64" i="25" s="1"/>
  <c r="B65" i="25"/>
  <c r="B66" i="25" s="1"/>
  <c r="B67" i="25" s="1"/>
  <c r="B68" i="25" s="1"/>
  <c r="B69" i="25"/>
  <c r="B70" i="25" s="1"/>
  <c r="B71" i="25" s="1"/>
  <c r="B72" i="25" s="1"/>
  <c r="B73" i="25"/>
  <c r="B74" i="25" s="1"/>
  <c r="B75" i="25" s="1"/>
  <c r="B76" i="25" s="1"/>
  <c r="B77" i="25" s="1"/>
  <c r="B78" i="25" s="1"/>
  <c r="B79" i="25"/>
  <c r="B80" i="25" s="1"/>
  <c r="B81" i="25" s="1"/>
  <c r="B82" i="25"/>
  <c r="B83" i="25" s="1"/>
  <c r="B84" i="25" s="1"/>
  <c r="B85" i="25" s="1"/>
  <c r="B86" i="25" s="1"/>
  <c r="B87" i="25"/>
  <c r="B88" i="25" s="1"/>
  <c r="B89" i="25" s="1"/>
  <c r="B90" i="25" s="1"/>
  <c r="B91" i="25" s="1"/>
  <c r="B92" i="25" s="1"/>
  <c r="B93" i="25" s="1"/>
  <c r="B94" i="25"/>
  <c r="B95" i="25" s="1"/>
  <c r="B96" i="25" s="1"/>
  <c r="B97" i="25" s="1"/>
  <c r="B98" i="25" s="1"/>
  <c r="B99" i="25" s="1"/>
  <c r="B100" i="25" s="1"/>
  <c r="B101" i="25"/>
  <c r="B102" i="25" s="1"/>
  <c r="B103" i="25" s="1"/>
  <c r="B104" i="25"/>
  <c r="B105" i="25" s="1"/>
  <c r="B106" i="25" s="1"/>
  <c r="B107" i="25" s="1"/>
  <c r="B108" i="25" s="1"/>
  <c r="B109" i="25" s="1"/>
  <c r="B110" i="25"/>
  <c r="B111" i="25" s="1"/>
  <c r="B112" i="25" s="1"/>
  <c r="B113" i="25" s="1"/>
  <c r="B114" i="25" s="1"/>
  <c r="B115" i="25"/>
  <c r="B116" i="25" s="1"/>
  <c r="B117" i="25" s="1"/>
  <c r="B118" i="25" s="1"/>
  <c r="B119" i="25" s="1"/>
  <c r="B120" i="25" s="1"/>
  <c r="B121" i="25"/>
  <c r="B122" i="25" s="1"/>
  <c r="B123" i="25" s="1"/>
  <c r="B124" i="25"/>
  <c r="B125" i="25" s="1"/>
  <c r="B126" i="25" s="1"/>
  <c r="B127" i="25"/>
  <c r="B128" i="25" s="1"/>
  <c r="B129" i="25"/>
  <c r="B130" i="25" s="1"/>
  <c r="B131" i="25"/>
  <c r="B132" i="25" s="1"/>
  <c r="B133" i="25" s="1"/>
  <c r="B134" i="25" s="1"/>
  <c r="B135" i="25" s="1"/>
  <c r="B136" i="25" s="1"/>
  <c r="B137" i="25" s="1"/>
  <c r="B138" i="25" s="1"/>
  <c r="B139" i="25"/>
  <c r="B140" i="25" s="1"/>
  <c r="B141" i="25" s="1"/>
  <c r="B142" i="25" s="1"/>
  <c r="B143" i="25" s="1"/>
  <c r="B144" i="25"/>
  <c r="B145" i="25" s="1"/>
  <c r="B146" i="25" s="1"/>
  <c r="B147" i="25" s="1"/>
  <c r="B148" i="25" s="1"/>
  <c r="B149" i="25"/>
  <c r="B150" i="25" s="1"/>
  <c r="B151" i="25" s="1"/>
  <c r="B152" i="25" s="1"/>
  <c r="B153" i="25"/>
  <c r="B154" i="25" s="1"/>
  <c r="B155" i="25" s="1"/>
  <c r="B156" i="25"/>
  <c r="B157" i="25" s="1"/>
  <c r="B158" i="25" s="1"/>
  <c r="B159" i="25"/>
  <c r="B160" i="25" s="1"/>
  <c r="B161" i="25" s="1"/>
  <c r="B162" i="25" s="1"/>
  <c r="B163" i="25" s="1"/>
  <c r="B164" i="25" s="1"/>
  <c r="B165" i="25" s="1"/>
  <c r="B166" i="25" s="1"/>
  <c r="B167" i="25"/>
  <c r="B168" i="25" s="1"/>
  <c r="B169" i="25" s="1"/>
  <c r="B170" i="25"/>
  <c r="B171" i="25" s="1"/>
  <c r="B172" i="25" s="1"/>
  <c r="B173" i="25"/>
  <c r="B174" i="25" s="1"/>
  <c r="B175" i="25" s="1"/>
  <c r="B176" i="25" s="1"/>
  <c r="B177" i="25"/>
  <c r="B178" i="25" s="1"/>
  <c r="B179" i="25" s="1"/>
  <c r="B180" i="25" s="1"/>
  <c r="B181" i="25" s="1"/>
  <c r="B182" i="25" s="1"/>
  <c r="B183" i="25" s="1"/>
  <c r="B184" i="25" s="1"/>
  <c r="B185" i="25"/>
  <c r="B186" i="25" s="1"/>
  <c r="B187" i="25" s="1"/>
  <c r="B188" i="25"/>
  <c r="B189" i="25" s="1"/>
  <c r="B190" i="25" s="1"/>
  <c r="B191" i="25"/>
  <c r="B192" i="25" s="1"/>
  <c r="B193" i="25" s="1"/>
  <c r="B194" i="25" s="1"/>
  <c r="B195" i="25" s="1"/>
  <c r="B196" i="25"/>
  <c r="B197" i="25" s="1"/>
  <c r="B198" i="25" s="1"/>
  <c r="B199" i="25" s="1"/>
  <c r="B200" i="25" s="1"/>
  <c r="B201" i="25" s="1"/>
  <c r="B202" i="25" s="1"/>
  <c r="B203" i="25" s="1"/>
  <c r="B204" i="25"/>
  <c r="B205" i="25" s="1"/>
  <c r="B206" i="25" s="1"/>
  <c r="B207" i="25"/>
  <c r="B208" i="25" s="1"/>
  <c r="B209" i="25" s="1"/>
  <c r="B210" i="25" s="1"/>
  <c r="B211" i="25" s="1"/>
  <c r="B212" i="25" s="1"/>
  <c r="B213" i="25"/>
  <c r="B214" i="25" s="1"/>
  <c r="B215" i="25" s="1"/>
  <c r="B216" i="25"/>
  <c r="B217" i="25" s="1"/>
  <c r="B218" i="25" s="1"/>
  <c r="B219" i="25"/>
  <c r="B220" i="25" s="1"/>
  <c r="B221" i="25" s="1"/>
  <c r="B222" i="25"/>
  <c r="B223" i="25" s="1"/>
  <c r="B224" i="25" s="1"/>
  <c r="B225" i="25"/>
  <c r="B226" i="25" s="1"/>
  <c r="B227" i="25" s="1"/>
  <c r="B228" i="25"/>
  <c r="B229" i="25" s="1"/>
  <c r="B230" i="25" s="1"/>
  <c r="B231" i="25" s="1"/>
  <c r="B232" i="25"/>
  <c r="B233" i="25" s="1"/>
  <c r="B234" i="25" s="1"/>
  <c r="B235" i="25" s="1"/>
  <c r="B236" i="25"/>
  <c r="B237" i="25" s="1"/>
  <c r="B238" i="25" s="1"/>
  <c r="B239" i="25"/>
  <c r="B240" i="25" s="1"/>
  <c r="B241" i="25" s="1"/>
  <c r="B242" i="25" s="1"/>
  <c r="B243" i="25" s="1"/>
  <c r="B244" i="25" s="1"/>
  <c r="B245" i="25" s="1"/>
  <c r="B246" i="25" s="1"/>
  <c r="B247" i="25"/>
  <c r="B248" i="25" s="1"/>
  <c r="B249" i="25" s="1"/>
  <c r="B250" i="25" s="1"/>
  <c r="B251" i="25" s="1"/>
  <c r="B252" i="25" s="1"/>
  <c r="B253" i="25" s="1"/>
  <c r="B254" i="25" s="1"/>
  <c r="B255" i="25"/>
  <c r="B256" i="25" s="1"/>
  <c r="B257" i="25" s="1"/>
  <c r="B258" i="25" s="1"/>
  <c r="B259" i="25" s="1"/>
  <c r="B260" i="25" s="1"/>
  <c r="B261" i="25" s="1"/>
  <c r="B262" i="25" s="1"/>
  <c r="B263" i="25"/>
  <c r="B264" i="25" s="1"/>
  <c r="B265" i="25" s="1"/>
  <c r="B266" i="25"/>
  <c r="B267" i="25" s="1"/>
  <c r="B268" i="25" s="1"/>
  <c r="B269" i="25"/>
  <c r="B270" i="25" s="1"/>
  <c r="B271" i="25" s="1"/>
  <c r="B272" i="25" s="1"/>
  <c r="B273" i="25" s="1"/>
  <c r="B274" i="25" s="1"/>
  <c r="B275" i="25" s="1"/>
  <c r="B276" i="25" s="1"/>
  <c r="B277" i="25" s="1"/>
  <c r="B278" i="25" s="1"/>
  <c r="B279" i="25" s="1"/>
  <c r="B280" i="25"/>
  <c r="B281" i="25" s="1"/>
  <c r="B282" i="25" s="1"/>
  <c r="B283" i="25"/>
  <c r="B284" i="25" s="1"/>
  <c r="B285" i="25" s="1"/>
  <c r="B286" i="25" s="1"/>
  <c r="B287" i="25" s="1"/>
  <c r="B288" i="25" s="1"/>
  <c r="B289" i="25"/>
  <c r="B290" i="25" s="1"/>
  <c r="B291" i="25" s="1"/>
  <c r="B292" i="25"/>
  <c r="B293" i="25" s="1"/>
  <c r="B294" i="25" s="1"/>
  <c r="B295" i="25"/>
  <c r="B296" i="25" s="1"/>
  <c r="B297" i="25" s="1"/>
  <c r="B298" i="25"/>
  <c r="B299" i="25" s="1"/>
  <c r="B300" i="25" s="1"/>
  <c r="B301" i="25" s="1"/>
  <c r="B302" i="25" s="1"/>
  <c r="B303" i="25"/>
  <c r="B304" i="25" s="1"/>
  <c r="B305" i="25" s="1"/>
  <c r="B306" i="25" s="1"/>
  <c r="B307" i="25" s="1"/>
  <c r="B308" i="25"/>
  <c r="B309" i="25" s="1"/>
  <c r="B310" i="25" s="1"/>
  <c r="B311" i="25" s="1"/>
  <c r="B312" i="25" s="1"/>
  <c r="B313" i="25" s="1"/>
  <c r="B314" i="25" s="1"/>
  <c r="B315" i="25" s="1"/>
  <c r="B316" i="25" s="1"/>
  <c r="B317" i="25" s="1"/>
  <c r="B318" i="25" s="1"/>
  <c r="B319" i="25" s="1"/>
  <c r="B320" i="25" s="1"/>
  <c r="B321" i="25" s="1"/>
  <c r="B322" i="25" s="1"/>
  <c r="B323" i="25" s="1"/>
  <c r="B324" i="25" s="1"/>
  <c r="B325" i="25" s="1"/>
  <c r="B326" i="25" s="1"/>
  <c r="B327" i="25"/>
  <c r="B328" i="25" s="1"/>
  <c r="B329" i="25" s="1"/>
  <c r="B330" i="25"/>
  <c r="B331" i="25" s="1"/>
  <c r="B332" i="25" s="1"/>
  <c r="B333" i="25"/>
  <c r="B334" i="25" s="1"/>
  <c r="B335" i="25" s="1"/>
  <c r="B336" i="25" s="1"/>
  <c r="B337" i="25"/>
  <c r="B338" i="25" s="1"/>
  <c r="B339" i="25" s="1"/>
  <c r="B340" i="25"/>
  <c r="B341" i="25" s="1"/>
  <c r="B342" i="25" s="1"/>
  <c r="B343" i="25" s="1"/>
  <c r="B344" i="25" s="1"/>
  <c r="B345" i="25" s="1"/>
  <c r="B346" i="25"/>
  <c r="B347" i="25" s="1"/>
  <c r="B348" i="25" s="1"/>
  <c r="B349" i="25" s="1"/>
  <c r="B350" i="25" s="1"/>
  <c r="B351" i="25"/>
  <c r="B352" i="25" s="1"/>
  <c r="B353" i="25" s="1"/>
  <c r="B354" i="25"/>
  <c r="B355" i="25" s="1"/>
  <c r="B356" i="25" s="1"/>
  <c r="B357" i="25"/>
  <c r="B358" i="25" s="1"/>
  <c r="B359" i="25" s="1"/>
  <c r="B360" i="25"/>
  <c r="B361" i="25" s="1"/>
  <c r="B362" i="25" s="1"/>
  <c r="B363" i="25"/>
  <c r="B364" i="25" s="1"/>
  <c r="B365" i="25" s="1"/>
  <c r="B366" i="25" s="1"/>
  <c r="B367" i="25"/>
  <c r="B368" i="25" s="1"/>
  <c r="B369" i="25" s="1"/>
  <c r="B370" i="25"/>
  <c r="B371" i="25" s="1"/>
  <c r="B372" i="25" s="1"/>
  <c r="B373" i="25"/>
  <c r="B374" i="25" s="1"/>
  <c r="B375" i="25" s="1"/>
  <c r="B376" i="25" s="1"/>
  <c r="B377" i="25" s="1"/>
  <c r="B378" i="25" s="1"/>
  <c r="B379" i="25"/>
  <c r="B380" i="25" s="1"/>
  <c r="B381" i="25" s="1"/>
  <c r="B382" i="25"/>
  <c r="B383" i="25" s="1"/>
  <c r="B384" i="25"/>
  <c r="B385" i="25" s="1"/>
  <c r="B386" i="25"/>
  <c r="B387" i="25" s="1"/>
  <c r="B388" i="25"/>
  <c r="B389" i="25" s="1"/>
  <c r="B390" i="25" s="1"/>
  <c r="B391" i="25"/>
  <c r="B392" i="25" s="1"/>
  <c r="B393" i="25" s="1"/>
  <c r="B394" i="25"/>
  <c r="B395" i="25" s="1"/>
  <c r="B396" i="25" s="1"/>
  <c r="B397" i="25" s="1"/>
  <c r="B398" i="25" s="1"/>
  <c r="B399" i="25"/>
  <c r="B400" i="25" s="1"/>
  <c r="B401" i="25" s="1"/>
  <c r="B402" i="25"/>
  <c r="B403" i="25" s="1"/>
  <c r="B404" i="25" s="1"/>
  <c r="B405" i="25" s="1"/>
  <c r="B406" i="25" s="1"/>
  <c r="B407" i="25"/>
  <c r="B408" i="25" s="1"/>
  <c r="B409" i="25" s="1"/>
  <c r="B410" i="25" s="1"/>
  <c r="B411" i="25" s="1"/>
  <c r="B412" i="25"/>
  <c r="B413" i="25" s="1"/>
  <c r="B414" i="25" s="1"/>
  <c r="B415" i="25" s="1"/>
  <c r="B416" i="25" s="1"/>
  <c r="B417" i="25"/>
  <c r="B418" i="25" s="1"/>
  <c r="B419" i="25" s="1"/>
  <c r="B420" i="25" s="1"/>
  <c r="B421" i="25"/>
  <c r="B422" i="25" s="1"/>
  <c r="B423" i="25" s="1"/>
  <c r="B424" i="25" s="1"/>
  <c r="B425" i="25" s="1"/>
  <c r="B426" i="25" s="1"/>
  <c r="B427" i="25"/>
  <c r="B428" i="25" s="1"/>
  <c r="B429" i="25" s="1"/>
  <c r="B430" i="25" s="1"/>
  <c r="B431" i="25"/>
  <c r="B432" i="25" s="1"/>
  <c r="B433" i="25" s="1"/>
  <c r="B434" i="25" s="1"/>
  <c r="B435" i="25" s="1"/>
  <c r="B436" i="25" s="1"/>
  <c r="B437" i="25" s="1"/>
  <c r="B438" i="25" s="1"/>
  <c r="B439" i="25" s="1"/>
  <c r="B440" i="25" s="1"/>
  <c r="B441" i="25" s="1"/>
  <c r="B442" i="25" s="1"/>
  <c r="B443" i="25" s="1"/>
  <c r="B444" i="25" s="1"/>
  <c r="B445" i="25" s="1"/>
  <c r="B446" i="25" s="1"/>
  <c r="B447" i="25" s="1"/>
  <c r="B448" i="25" s="1"/>
  <c r="B449" i="25"/>
  <c r="B450" i="25" s="1"/>
  <c r="B451" i="25" s="1"/>
  <c r="B452" i="25" s="1"/>
  <c r="B453" i="25"/>
  <c r="B454" i="25" s="1"/>
  <c r="B455" i="25" s="1"/>
  <c r="B456" i="25" s="1"/>
  <c r="B457" i="25" s="1"/>
  <c r="B458" i="25" s="1"/>
  <c r="B459" i="25" s="1"/>
  <c r="B460" i="25" s="1"/>
  <c r="B3" i="25"/>
  <c r="B4" i="25" s="1"/>
  <c r="B5" i="25" s="1"/>
  <c r="B6" i="25" s="1"/>
  <c r="B7" i="25" s="1"/>
  <c r="B8" i="25" s="1"/>
  <c r="B9" i="25" s="1"/>
  <c r="B10" i="25" s="1"/>
  <c r="D2" i="26"/>
  <c r="C6" i="26"/>
  <c r="D6" i="26"/>
  <c r="E6" i="26"/>
  <c r="F6" i="26"/>
  <c r="G6" i="26"/>
  <c r="H6" i="26"/>
  <c r="I6" i="26"/>
  <c r="J6" i="26"/>
  <c r="K6" i="26"/>
  <c r="L6" i="26"/>
  <c r="M6" i="26"/>
  <c r="N6" i="26"/>
  <c r="O6" i="26"/>
  <c r="P6" i="26"/>
  <c r="Q6" i="26"/>
  <c r="R6" i="26"/>
  <c r="S6" i="26"/>
  <c r="T6" i="26"/>
  <c r="U6" i="26"/>
  <c r="V6" i="26"/>
  <c r="C7" i="26"/>
  <c r="D7" i="26"/>
  <c r="E7" i="26"/>
  <c r="F7" i="26"/>
  <c r="G7" i="26"/>
  <c r="H7" i="26"/>
  <c r="I7" i="26"/>
  <c r="J7" i="26"/>
  <c r="K7" i="26"/>
  <c r="L7" i="26"/>
  <c r="M7" i="26"/>
  <c r="N7" i="26"/>
  <c r="O7" i="26"/>
  <c r="P7" i="26"/>
  <c r="Q7" i="26"/>
  <c r="R7" i="26"/>
  <c r="S7" i="26"/>
  <c r="T7" i="26"/>
  <c r="U7" i="26"/>
  <c r="V7" i="26"/>
  <c r="C8" i="26"/>
  <c r="D8" i="26"/>
  <c r="E8" i="26"/>
  <c r="F8" i="26"/>
  <c r="G8" i="26"/>
  <c r="H8" i="26"/>
  <c r="I8" i="26"/>
  <c r="J8" i="26"/>
  <c r="K8" i="26"/>
  <c r="L8" i="26"/>
  <c r="M8" i="26"/>
  <c r="N8" i="26"/>
  <c r="O8" i="26"/>
  <c r="P8" i="26"/>
  <c r="Q8" i="26"/>
  <c r="R8" i="26"/>
  <c r="S8" i="26"/>
  <c r="T8" i="26"/>
  <c r="U8" i="26"/>
  <c r="V8" i="26"/>
  <c r="C9" i="26"/>
  <c r="D9" i="26"/>
  <c r="E9" i="26"/>
  <c r="F9" i="26"/>
  <c r="G9" i="26"/>
  <c r="H9" i="26"/>
  <c r="I9" i="26"/>
  <c r="J9" i="26"/>
  <c r="K9" i="26"/>
  <c r="L9" i="26"/>
  <c r="M9" i="26"/>
  <c r="N9" i="26"/>
  <c r="O9" i="26"/>
  <c r="P9" i="26"/>
  <c r="Q9" i="26"/>
  <c r="R9" i="26"/>
  <c r="S9" i="26"/>
  <c r="T9" i="26"/>
  <c r="U9" i="26"/>
  <c r="V9" i="26"/>
  <c r="C10" i="26"/>
  <c r="D10" i="26"/>
  <c r="E10" i="26"/>
  <c r="F10" i="26"/>
  <c r="G10" i="26"/>
  <c r="H10" i="26"/>
  <c r="I10" i="26"/>
  <c r="J10" i="26"/>
  <c r="K10" i="26"/>
  <c r="L10" i="26"/>
  <c r="M10" i="26"/>
  <c r="N10" i="26"/>
  <c r="O10" i="26"/>
  <c r="P10" i="26"/>
  <c r="Q10" i="26"/>
  <c r="R10" i="26"/>
  <c r="S10" i="26"/>
  <c r="T10" i="26"/>
  <c r="U10" i="26"/>
  <c r="V10" i="26"/>
  <c r="C11" i="26"/>
  <c r="D11" i="26"/>
  <c r="E11" i="26"/>
  <c r="F11" i="26"/>
  <c r="G11" i="26"/>
  <c r="H11" i="26"/>
  <c r="I11" i="26"/>
  <c r="J11" i="26"/>
  <c r="K11" i="26"/>
  <c r="L11" i="26"/>
  <c r="M11" i="26"/>
  <c r="N11" i="26"/>
  <c r="O11" i="26"/>
  <c r="P11" i="26"/>
  <c r="Q11" i="26"/>
  <c r="R11" i="26"/>
  <c r="S11" i="26"/>
  <c r="T11" i="26"/>
  <c r="U11" i="26"/>
  <c r="V11" i="26"/>
  <c r="C12" i="26"/>
  <c r="D12" i="26"/>
  <c r="E12" i="26"/>
  <c r="F12" i="26"/>
  <c r="G12" i="26"/>
  <c r="H12" i="26"/>
  <c r="I12" i="26"/>
  <c r="J12" i="26"/>
  <c r="K12" i="26"/>
  <c r="L12" i="26"/>
  <c r="M12" i="26"/>
  <c r="N12" i="26"/>
  <c r="O12" i="26"/>
  <c r="P12" i="26"/>
  <c r="Q12" i="26"/>
  <c r="R12" i="26"/>
  <c r="S12" i="26"/>
  <c r="T12" i="26"/>
  <c r="U12" i="26"/>
  <c r="V12" i="26"/>
  <c r="C13" i="26"/>
  <c r="D13" i="26"/>
  <c r="E13" i="26"/>
  <c r="F13" i="26"/>
  <c r="G13" i="26"/>
  <c r="H13" i="26"/>
  <c r="I13" i="26"/>
  <c r="J13" i="26"/>
  <c r="K13" i="26"/>
  <c r="L13" i="26"/>
  <c r="M13" i="26"/>
  <c r="N13" i="26"/>
  <c r="O13" i="26"/>
  <c r="P13" i="26"/>
  <c r="Q13" i="26"/>
  <c r="R13" i="26"/>
  <c r="S13" i="26"/>
  <c r="T13" i="26"/>
  <c r="U13" i="26"/>
  <c r="V13" i="26"/>
  <c r="C14" i="26"/>
  <c r="D14" i="26"/>
  <c r="E14" i="26"/>
  <c r="F14" i="26"/>
  <c r="G14" i="26"/>
  <c r="H14" i="26"/>
  <c r="I14" i="26"/>
  <c r="J14" i="26"/>
  <c r="K14" i="26"/>
  <c r="L14" i="26"/>
  <c r="M14" i="26"/>
  <c r="N14" i="26"/>
  <c r="O14" i="26"/>
  <c r="P14" i="26"/>
  <c r="Q14" i="26"/>
  <c r="R14" i="26"/>
  <c r="S14" i="26"/>
  <c r="T14" i="26"/>
  <c r="U14" i="26"/>
  <c r="V14" i="26"/>
  <c r="C15" i="26"/>
  <c r="D15" i="26"/>
  <c r="E15" i="26"/>
  <c r="F15" i="26"/>
  <c r="G15" i="26"/>
  <c r="H15" i="26"/>
  <c r="I15" i="26"/>
  <c r="J15" i="26"/>
  <c r="K15" i="26"/>
  <c r="L15" i="26"/>
  <c r="M15" i="26"/>
  <c r="N15" i="26"/>
  <c r="O15" i="26"/>
  <c r="P15" i="26"/>
  <c r="Q15" i="26"/>
  <c r="R15" i="26"/>
  <c r="S15" i="26"/>
  <c r="T15" i="26"/>
  <c r="U15" i="26"/>
  <c r="V15" i="26"/>
  <c r="C16" i="26"/>
  <c r="D16" i="26"/>
  <c r="E16" i="26"/>
  <c r="F16" i="26"/>
  <c r="G16" i="26"/>
  <c r="H16" i="26"/>
  <c r="I16" i="26"/>
  <c r="J16" i="26"/>
  <c r="K16" i="26"/>
  <c r="L16" i="26"/>
  <c r="M16" i="26"/>
  <c r="N16" i="26"/>
  <c r="O16" i="26"/>
  <c r="P16" i="26"/>
  <c r="Q16" i="26"/>
  <c r="R16" i="26"/>
  <c r="S16" i="26"/>
  <c r="T16" i="26"/>
  <c r="U16" i="26"/>
  <c r="V16" i="26"/>
  <c r="C17" i="26"/>
  <c r="D17" i="26"/>
  <c r="E17" i="26"/>
  <c r="F17" i="26"/>
  <c r="G17" i="26"/>
  <c r="H17" i="26"/>
  <c r="I17" i="26"/>
  <c r="J17" i="26"/>
  <c r="K17" i="26"/>
  <c r="L17" i="26"/>
  <c r="M17" i="26"/>
  <c r="N17" i="26"/>
  <c r="O17" i="26"/>
  <c r="P17" i="26"/>
  <c r="Q17" i="26"/>
  <c r="R17" i="26"/>
  <c r="S17" i="26"/>
  <c r="T17" i="26"/>
  <c r="U17" i="26"/>
  <c r="V17" i="26"/>
  <c r="C18" i="26"/>
  <c r="D18" i="26"/>
  <c r="E18" i="26"/>
  <c r="F18" i="26"/>
  <c r="G18" i="26"/>
  <c r="H18" i="26"/>
  <c r="I18" i="26"/>
  <c r="J18" i="26"/>
  <c r="K18" i="26"/>
  <c r="L18" i="26"/>
  <c r="M18" i="26"/>
  <c r="N18" i="26"/>
  <c r="O18" i="26"/>
  <c r="P18" i="26"/>
  <c r="Q18" i="26"/>
  <c r="R18" i="26"/>
  <c r="S18" i="26"/>
  <c r="T18" i="26"/>
  <c r="U18" i="26"/>
  <c r="V18" i="26"/>
  <c r="C19" i="26"/>
  <c r="D19" i="26"/>
  <c r="E19" i="26"/>
  <c r="F19" i="26"/>
  <c r="G19" i="26"/>
  <c r="H19" i="26"/>
  <c r="I19" i="26"/>
  <c r="J19" i="26"/>
  <c r="K19" i="26"/>
  <c r="L19" i="26"/>
  <c r="M19" i="26"/>
  <c r="N19" i="26"/>
  <c r="O19" i="26"/>
  <c r="P19" i="26"/>
  <c r="Q19" i="26"/>
  <c r="R19" i="26"/>
  <c r="S19" i="26"/>
  <c r="T19" i="26"/>
  <c r="U19" i="26"/>
  <c r="V19" i="26"/>
  <c r="C20" i="26"/>
  <c r="D20" i="26"/>
  <c r="E20" i="26"/>
  <c r="F20" i="26"/>
  <c r="G20" i="26"/>
  <c r="H20" i="26"/>
  <c r="I20" i="26"/>
  <c r="J20" i="26"/>
  <c r="K20" i="26"/>
  <c r="L20" i="26"/>
  <c r="M20" i="26"/>
  <c r="N20" i="26"/>
  <c r="O20" i="26"/>
  <c r="P20" i="26"/>
  <c r="Q20" i="26"/>
  <c r="R20" i="26"/>
  <c r="S20" i="26"/>
  <c r="T20" i="26"/>
  <c r="U20" i="26"/>
  <c r="V20" i="26"/>
  <c r="C21" i="26"/>
  <c r="D21" i="26"/>
  <c r="E21" i="26"/>
  <c r="F21" i="26"/>
  <c r="G21" i="26"/>
  <c r="H21" i="26"/>
  <c r="I21" i="26"/>
  <c r="J21" i="26"/>
  <c r="K21" i="26"/>
  <c r="L21" i="26"/>
  <c r="M21" i="26"/>
  <c r="N21" i="26"/>
  <c r="O21" i="26"/>
  <c r="P21" i="26"/>
  <c r="Q21" i="26"/>
  <c r="R21" i="26"/>
  <c r="S21" i="26"/>
  <c r="T21" i="26"/>
  <c r="U21" i="26"/>
  <c r="V21" i="26"/>
  <c r="C22" i="26"/>
  <c r="D22" i="26"/>
  <c r="E22" i="26"/>
  <c r="F22" i="26"/>
  <c r="G22" i="26"/>
  <c r="H22" i="26"/>
  <c r="I22" i="26"/>
  <c r="J22" i="26"/>
  <c r="K22" i="26"/>
  <c r="L22" i="26"/>
  <c r="M22" i="26"/>
  <c r="N22" i="26"/>
  <c r="O22" i="26"/>
  <c r="P22" i="26"/>
  <c r="Q22" i="26"/>
  <c r="R22" i="26"/>
  <c r="S22" i="26"/>
  <c r="T22" i="26"/>
  <c r="U22" i="26"/>
  <c r="V22" i="26"/>
  <c r="C23" i="26"/>
  <c r="D23" i="26"/>
  <c r="E23" i="26"/>
  <c r="F23" i="26"/>
  <c r="G23" i="26"/>
  <c r="H23" i="26"/>
  <c r="I23" i="26"/>
  <c r="J23" i="26"/>
  <c r="K23" i="26"/>
  <c r="L23" i="26"/>
  <c r="M23" i="26"/>
  <c r="N23" i="26"/>
  <c r="O23" i="26"/>
  <c r="P23" i="26"/>
  <c r="Q23" i="26"/>
  <c r="R23" i="26"/>
  <c r="S23" i="26"/>
  <c r="T23" i="26"/>
  <c r="U23" i="26"/>
  <c r="V23" i="26"/>
  <c r="C24" i="26"/>
  <c r="D24" i="26"/>
  <c r="E24" i="26"/>
  <c r="F24" i="26"/>
  <c r="G24" i="26"/>
  <c r="H24" i="26"/>
  <c r="I24" i="26"/>
  <c r="J24" i="26"/>
  <c r="K24" i="26"/>
  <c r="L24" i="26"/>
  <c r="M24" i="26"/>
  <c r="N24" i="26"/>
  <c r="O24" i="26"/>
  <c r="P24" i="26"/>
  <c r="Q24" i="26"/>
  <c r="R24" i="26"/>
  <c r="S24" i="26"/>
  <c r="T24" i="26"/>
  <c r="U24" i="26"/>
  <c r="V24" i="26"/>
  <c r="C25" i="26"/>
  <c r="D25" i="26"/>
  <c r="E25" i="26"/>
  <c r="F25" i="26"/>
  <c r="G25" i="26"/>
  <c r="H25" i="26"/>
  <c r="I25" i="26"/>
  <c r="J25" i="26"/>
  <c r="K25" i="26"/>
  <c r="L25" i="26"/>
  <c r="M25" i="26"/>
  <c r="N25" i="26"/>
  <c r="O25" i="26"/>
  <c r="P25" i="26"/>
  <c r="Q25" i="26"/>
  <c r="R25" i="26"/>
  <c r="S25" i="26"/>
  <c r="T25" i="26"/>
  <c r="U25" i="26"/>
  <c r="V25" i="26"/>
  <c r="C26" i="26"/>
  <c r="D26" i="26"/>
  <c r="E26" i="26"/>
  <c r="F26" i="26"/>
  <c r="G26" i="26"/>
  <c r="H26" i="26"/>
  <c r="I26" i="26"/>
  <c r="J26" i="26"/>
  <c r="K26" i="26"/>
  <c r="L26" i="26"/>
  <c r="M26" i="26"/>
  <c r="N26" i="26"/>
  <c r="O26" i="26"/>
  <c r="P26" i="26"/>
  <c r="Q26" i="26"/>
  <c r="R26" i="26"/>
  <c r="S26" i="26"/>
  <c r="T26" i="26"/>
  <c r="U26" i="26"/>
  <c r="V26" i="26"/>
  <c r="C27" i="26"/>
  <c r="D27" i="26"/>
  <c r="E27" i="26"/>
  <c r="F27" i="26"/>
  <c r="G27" i="26"/>
  <c r="H27" i="26"/>
  <c r="I27" i="26"/>
  <c r="J27" i="26"/>
  <c r="K27" i="26"/>
  <c r="L27" i="26"/>
  <c r="M27" i="26"/>
  <c r="N27" i="26"/>
  <c r="O27" i="26"/>
  <c r="P27" i="26"/>
  <c r="Q27" i="26"/>
  <c r="R27" i="26"/>
  <c r="S27" i="26"/>
  <c r="T27" i="26"/>
  <c r="U27" i="26"/>
  <c r="V27" i="26"/>
  <c r="C28" i="26"/>
  <c r="D28" i="26"/>
  <c r="E28" i="26"/>
  <c r="F28" i="26"/>
  <c r="G28" i="26"/>
  <c r="H28" i="26"/>
  <c r="I28" i="26"/>
  <c r="J28" i="26"/>
  <c r="K28" i="26"/>
  <c r="L28" i="26"/>
  <c r="M28" i="26"/>
  <c r="N28" i="26"/>
  <c r="O28" i="26"/>
  <c r="P28" i="26"/>
  <c r="Q28" i="26"/>
  <c r="R28" i="26"/>
  <c r="S28" i="26"/>
  <c r="T28" i="26"/>
  <c r="U28" i="26"/>
  <c r="V28" i="26"/>
  <c r="C29" i="26"/>
  <c r="D29" i="26"/>
  <c r="E29" i="26"/>
  <c r="F29" i="26"/>
  <c r="G29" i="26"/>
  <c r="H29" i="26"/>
  <c r="I29" i="26"/>
  <c r="J29" i="26"/>
  <c r="K29" i="26"/>
  <c r="L29" i="26"/>
  <c r="M29" i="26"/>
  <c r="N29" i="26"/>
  <c r="O29" i="26"/>
  <c r="P29" i="26"/>
  <c r="Q29" i="26"/>
  <c r="R29" i="26"/>
  <c r="S29" i="26"/>
  <c r="T29" i="26"/>
  <c r="U29" i="26"/>
  <c r="V29" i="26"/>
  <c r="C30" i="26"/>
  <c r="D30" i="26"/>
  <c r="E30" i="26"/>
  <c r="F30" i="26"/>
  <c r="G30" i="26"/>
  <c r="H30" i="26"/>
  <c r="I30" i="26"/>
  <c r="J30" i="26"/>
  <c r="K30" i="26"/>
  <c r="L30" i="26"/>
  <c r="M30" i="26"/>
  <c r="N30" i="26"/>
  <c r="O30" i="26"/>
  <c r="P30" i="26"/>
  <c r="Q30" i="26"/>
  <c r="R30" i="26"/>
  <c r="S30" i="26"/>
  <c r="T30" i="26"/>
  <c r="U30" i="26"/>
  <c r="V30" i="26"/>
  <c r="C31" i="26"/>
  <c r="D31" i="26"/>
  <c r="E31" i="26"/>
  <c r="F31" i="26"/>
  <c r="G31" i="26"/>
  <c r="H31" i="26"/>
  <c r="I31" i="26"/>
  <c r="J31" i="26"/>
  <c r="K31" i="26"/>
  <c r="L31" i="26"/>
  <c r="M31" i="26"/>
  <c r="N31" i="26"/>
  <c r="O31" i="26"/>
  <c r="P31" i="26"/>
  <c r="Q31" i="26"/>
  <c r="R31" i="26"/>
  <c r="S31" i="26"/>
  <c r="T31" i="26"/>
  <c r="U31" i="26"/>
  <c r="V31" i="26"/>
  <c r="C32" i="26"/>
  <c r="D32" i="26"/>
  <c r="E32" i="26"/>
  <c r="F32" i="26"/>
  <c r="G32" i="26"/>
  <c r="H32" i="26"/>
  <c r="I32" i="26"/>
  <c r="J32" i="26"/>
  <c r="K32" i="26"/>
  <c r="L32" i="26"/>
  <c r="M32" i="26"/>
  <c r="N32" i="26"/>
  <c r="O32" i="26"/>
  <c r="P32" i="26"/>
  <c r="Q32" i="26"/>
  <c r="R32" i="26"/>
  <c r="S32" i="26"/>
  <c r="T32" i="26"/>
  <c r="U32" i="26"/>
  <c r="V32" i="26"/>
  <c r="C33" i="26"/>
  <c r="D33" i="26"/>
  <c r="E33" i="26"/>
  <c r="F33" i="26"/>
  <c r="G33" i="26"/>
  <c r="H33" i="26"/>
  <c r="I33" i="26"/>
  <c r="J33" i="26"/>
  <c r="K33" i="26"/>
  <c r="L33" i="26"/>
  <c r="M33" i="26"/>
  <c r="N33" i="26"/>
  <c r="O33" i="26"/>
  <c r="P33" i="26"/>
  <c r="Q33" i="26"/>
  <c r="R33" i="26"/>
  <c r="S33" i="26"/>
  <c r="T33" i="26"/>
  <c r="U33" i="26"/>
  <c r="V33" i="26"/>
  <c r="C34" i="26"/>
  <c r="D34" i="26"/>
  <c r="E34" i="26"/>
  <c r="F34" i="26"/>
  <c r="G34" i="26"/>
  <c r="H34" i="26"/>
  <c r="I34" i="26"/>
  <c r="J34" i="26"/>
  <c r="K34" i="26"/>
  <c r="L34" i="26"/>
  <c r="M34" i="26"/>
  <c r="N34" i="26"/>
  <c r="O34" i="26"/>
  <c r="P34" i="26"/>
  <c r="Q34" i="26"/>
  <c r="R34" i="26"/>
  <c r="S34" i="26"/>
  <c r="T34" i="26"/>
  <c r="U34" i="26"/>
  <c r="V34" i="26"/>
  <c r="C35" i="26"/>
  <c r="D35" i="26"/>
  <c r="E35" i="26"/>
  <c r="F35" i="26"/>
  <c r="G35" i="26"/>
  <c r="H35" i="26"/>
  <c r="I35" i="26"/>
  <c r="J35" i="26"/>
  <c r="K35" i="26"/>
  <c r="L35" i="26"/>
  <c r="M35" i="26"/>
  <c r="N35" i="26"/>
  <c r="O35" i="26"/>
  <c r="P35" i="26"/>
  <c r="Q35" i="26"/>
  <c r="R35" i="26"/>
  <c r="S35" i="26"/>
  <c r="T35" i="26"/>
  <c r="U35" i="26"/>
  <c r="V35" i="26"/>
  <c r="C36" i="26"/>
  <c r="D36" i="26"/>
  <c r="E36" i="26"/>
  <c r="F36" i="26"/>
  <c r="G36" i="26"/>
  <c r="H36" i="26"/>
  <c r="I36" i="26"/>
  <c r="J36" i="26"/>
  <c r="K36" i="26"/>
  <c r="L36" i="26"/>
  <c r="M36" i="26"/>
  <c r="N36" i="26"/>
  <c r="O36" i="26"/>
  <c r="P36" i="26"/>
  <c r="Q36" i="26"/>
  <c r="R36" i="26"/>
  <c r="S36" i="26"/>
  <c r="T36" i="26"/>
  <c r="U36" i="26"/>
  <c r="V36" i="26"/>
  <c r="C37" i="26"/>
  <c r="D37" i="26"/>
  <c r="E37" i="26"/>
  <c r="F37" i="26"/>
  <c r="G37" i="26"/>
  <c r="H37" i="26"/>
  <c r="I37" i="26"/>
  <c r="J37" i="26"/>
  <c r="K37" i="26"/>
  <c r="L37" i="26"/>
  <c r="M37" i="26"/>
  <c r="N37" i="26"/>
  <c r="O37" i="26"/>
  <c r="P37" i="26"/>
  <c r="Q37" i="26"/>
  <c r="R37" i="26"/>
  <c r="S37" i="26"/>
  <c r="T37" i="26"/>
  <c r="U37" i="26"/>
  <c r="V37" i="26"/>
  <c r="C38" i="26"/>
  <c r="D38" i="26"/>
  <c r="E38" i="26"/>
  <c r="F38" i="26"/>
  <c r="G38" i="26"/>
  <c r="H38" i="26"/>
  <c r="I38" i="26"/>
  <c r="J38" i="26"/>
  <c r="K38" i="26"/>
  <c r="L38" i="26"/>
  <c r="M38" i="26"/>
  <c r="N38" i="26"/>
  <c r="O38" i="26"/>
  <c r="P38" i="26"/>
  <c r="Q38" i="26"/>
  <c r="R38" i="26"/>
  <c r="S38" i="26"/>
  <c r="T38" i="26"/>
  <c r="U38" i="26"/>
  <c r="V38" i="26"/>
  <c r="C39" i="26"/>
  <c r="D39" i="26"/>
  <c r="E39" i="26"/>
  <c r="F39" i="26"/>
  <c r="G39" i="26"/>
  <c r="H39" i="26"/>
  <c r="I39" i="26"/>
  <c r="J39" i="26"/>
  <c r="K39" i="26"/>
  <c r="L39" i="26"/>
  <c r="M39" i="26"/>
  <c r="N39" i="26"/>
  <c r="O39" i="26"/>
  <c r="P39" i="26"/>
  <c r="Q39" i="26"/>
  <c r="R39" i="26"/>
  <c r="S39" i="26"/>
  <c r="T39" i="26"/>
  <c r="U39" i="26"/>
  <c r="V39" i="26"/>
  <c r="C40" i="26"/>
  <c r="D40" i="26"/>
  <c r="E40" i="26"/>
  <c r="F40" i="26"/>
  <c r="G40" i="26"/>
  <c r="H40" i="26"/>
  <c r="I40" i="26"/>
  <c r="J40" i="26"/>
  <c r="K40" i="26"/>
  <c r="L40" i="26"/>
  <c r="M40" i="26"/>
  <c r="N40" i="26"/>
  <c r="O40" i="26"/>
  <c r="P40" i="26"/>
  <c r="Q40" i="26"/>
  <c r="R40" i="26"/>
  <c r="S40" i="26"/>
  <c r="T40" i="26"/>
  <c r="U40" i="26"/>
  <c r="V40" i="26"/>
  <c r="C41" i="26"/>
  <c r="D41" i="26"/>
  <c r="E41" i="26"/>
  <c r="F41" i="26"/>
  <c r="G41" i="26"/>
  <c r="H41" i="26"/>
  <c r="I41" i="26"/>
  <c r="J41" i="26"/>
  <c r="K41" i="26"/>
  <c r="L41" i="26"/>
  <c r="M41" i="26"/>
  <c r="N41" i="26"/>
  <c r="O41" i="26"/>
  <c r="P41" i="26"/>
  <c r="Q41" i="26"/>
  <c r="R41" i="26"/>
  <c r="S41" i="26"/>
  <c r="T41" i="26"/>
  <c r="U41" i="26"/>
  <c r="V41" i="26"/>
  <c r="C42" i="26"/>
  <c r="D42" i="26"/>
  <c r="E42" i="26"/>
  <c r="F42" i="26"/>
  <c r="G42" i="26"/>
  <c r="H42" i="26"/>
  <c r="I42" i="26"/>
  <c r="J42" i="26"/>
  <c r="K42" i="26"/>
  <c r="L42" i="26"/>
  <c r="M42" i="26"/>
  <c r="N42" i="26"/>
  <c r="O42" i="26"/>
  <c r="P42" i="26"/>
  <c r="Q42" i="26"/>
  <c r="R42" i="26"/>
  <c r="S42" i="26"/>
  <c r="T42" i="26"/>
  <c r="U42" i="26"/>
  <c r="V42" i="26"/>
  <c r="C43" i="26"/>
  <c r="D43" i="26"/>
  <c r="E43" i="26"/>
  <c r="F43" i="26"/>
  <c r="G43" i="26"/>
  <c r="H43" i="26"/>
  <c r="I43" i="26"/>
  <c r="J43" i="26"/>
  <c r="K43" i="26"/>
  <c r="L43" i="26"/>
  <c r="M43" i="26"/>
  <c r="N43" i="26"/>
  <c r="O43" i="26"/>
  <c r="P43" i="26"/>
  <c r="Q43" i="26"/>
  <c r="R43" i="26"/>
  <c r="S43" i="26"/>
  <c r="T43" i="26"/>
  <c r="U43" i="26"/>
  <c r="V43" i="26"/>
  <c r="C44" i="26"/>
  <c r="D44" i="26"/>
  <c r="E44" i="26"/>
  <c r="F44" i="26"/>
  <c r="G44" i="26"/>
  <c r="H44" i="26"/>
  <c r="I44" i="26"/>
  <c r="J44" i="26"/>
  <c r="K44" i="26"/>
  <c r="L44" i="26"/>
  <c r="M44" i="26"/>
  <c r="N44" i="26"/>
  <c r="O44" i="26"/>
  <c r="P44" i="26"/>
  <c r="Q44" i="26"/>
  <c r="R44" i="26"/>
  <c r="S44" i="26"/>
  <c r="T44" i="26"/>
  <c r="U44" i="26"/>
  <c r="V44" i="26"/>
  <c r="C45" i="26"/>
  <c r="D45" i="26"/>
  <c r="E45" i="26"/>
  <c r="F45" i="26"/>
  <c r="G45" i="26"/>
  <c r="H45" i="26"/>
  <c r="I45" i="26"/>
  <c r="J45" i="26"/>
  <c r="K45" i="26"/>
  <c r="L45" i="26"/>
  <c r="M45" i="26"/>
  <c r="N45" i="26"/>
  <c r="O45" i="26"/>
  <c r="P45" i="26"/>
  <c r="Q45" i="26"/>
  <c r="R45" i="26"/>
  <c r="S45" i="26"/>
  <c r="T45" i="26"/>
  <c r="U45" i="26"/>
  <c r="V45" i="26"/>
  <c r="C46" i="26"/>
  <c r="D46" i="26"/>
  <c r="E46" i="26"/>
  <c r="F46" i="26"/>
  <c r="G46" i="26"/>
  <c r="H46" i="26"/>
  <c r="I46" i="26"/>
  <c r="J46" i="26"/>
  <c r="K46" i="26"/>
  <c r="L46" i="26"/>
  <c r="M46" i="26"/>
  <c r="N46" i="26"/>
  <c r="O46" i="26"/>
  <c r="P46" i="26"/>
  <c r="Q46" i="26"/>
  <c r="R46" i="26"/>
  <c r="S46" i="26"/>
  <c r="T46" i="26"/>
  <c r="U46" i="26"/>
  <c r="V46" i="26"/>
  <c r="C47" i="26"/>
  <c r="D47" i="26"/>
  <c r="E47" i="26"/>
  <c r="F47" i="26"/>
  <c r="G47" i="26"/>
  <c r="H47" i="26"/>
  <c r="I47" i="26"/>
  <c r="J47" i="26"/>
  <c r="K47" i="26"/>
  <c r="L47" i="26"/>
  <c r="M47" i="26"/>
  <c r="N47" i="26"/>
  <c r="O47" i="26"/>
  <c r="P47" i="26"/>
  <c r="Q47" i="26"/>
  <c r="R47" i="26"/>
  <c r="S47" i="26"/>
  <c r="T47" i="26"/>
  <c r="U47" i="26"/>
  <c r="V47" i="26"/>
  <c r="C48" i="26"/>
  <c r="D48" i="26"/>
  <c r="E48" i="26"/>
  <c r="F48" i="26"/>
  <c r="G48" i="26"/>
  <c r="H48" i="26"/>
  <c r="I48" i="26"/>
  <c r="J48" i="26"/>
  <c r="K48" i="26"/>
  <c r="L48" i="26"/>
  <c r="M48" i="26"/>
  <c r="N48" i="26"/>
  <c r="O48" i="26"/>
  <c r="P48" i="26"/>
  <c r="Q48" i="26"/>
  <c r="R48" i="26"/>
  <c r="S48" i="26"/>
  <c r="T48" i="26"/>
  <c r="U48" i="26"/>
  <c r="V48" i="26"/>
  <c r="C49" i="26"/>
  <c r="D49" i="26"/>
  <c r="E49" i="26"/>
  <c r="F49" i="26"/>
  <c r="G49" i="26"/>
  <c r="H49" i="26"/>
  <c r="I49" i="26"/>
  <c r="J49" i="26"/>
  <c r="K49" i="26"/>
  <c r="L49" i="26"/>
  <c r="M49" i="26"/>
  <c r="N49" i="26"/>
  <c r="O49" i="26"/>
  <c r="P49" i="26"/>
  <c r="Q49" i="26"/>
  <c r="R49" i="26"/>
  <c r="S49" i="26"/>
  <c r="T49" i="26"/>
  <c r="U49" i="26"/>
  <c r="V49" i="26"/>
  <c r="C50" i="26"/>
  <c r="D50" i="26"/>
  <c r="E50" i="26"/>
  <c r="F50" i="26"/>
  <c r="G50" i="26"/>
  <c r="H50" i="26"/>
  <c r="I50" i="26"/>
  <c r="J50" i="26"/>
  <c r="K50" i="26"/>
  <c r="L50" i="26"/>
  <c r="M50" i="26"/>
  <c r="N50" i="26"/>
  <c r="O50" i="26"/>
  <c r="P50" i="26"/>
  <c r="Q50" i="26"/>
  <c r="R50" i="26"/>
  <c r="S50" i="26"/>
  <c r="T50" i="26"/>
  <c r="U50" i="26"/>
  <c r="V50" i="26"/>
  <c r="C51" i="26"/>
  <c r="D51" i="26"/>
  <c r="E51" i="26"/>
  <c r="F51" i="26"/>
  <c r="G51" i="26"/>
  <c r="H51" i="26"/>
  <c r="I51" i="26"/>
  <c r="J51" i="26"/>
  <c r="K51" i="26"/>
  <c r="L51" i="26"/>
  <c r="M51" i="26"/>
  <c r="N51" i="26"/>
  <c r="O51" i="26"/>
  <c r="P51" i="26"/>
  <c r="Q51" i="26"/>
  <c r="R51" i="26"/>
  <c r="S51" i="26"/>
  <c r="T51" i="26"/>
  <c r="U51" i="26"/>
  <c r="V51" i="26"/>
  <c r="C52" i="26"/>
  <c r="D52" i="26"/>
  <c r="E52" i="26"/>
  <c r="F52" i="26"/>
  <c r="G52" i="26"/>
  <c r="H52" i="26"/>
  <c r="I52" i="26"/>
  <c r="J52" i="26"/>
  <c r="K52" i="26"/>
  <c r="L52" i="26"/>
  <c r="M52" i="26"/>
  <c r="N52" i="26"/>
  <c r="O52" i="26"/>
  <c r="P52" i="26"/>
  <c r="Q52" i="26"/>
  <c r="R52" i="26"/>
  <c r="S52" i="26"/>
  <c r="T52" i="26"/>
  <c r="U52" i="26"/>
  <c r="V52" i="26"/>
  <c r="C53" i="26"/>
  <c r="D53" i="26"/>
  <c r="E53" i="26"/>
  <c r="F53" i="26"/>
  <c r="G53" i="26"/>
  <c r="H53" i="26"/>
  <c r="I53" i="26"/>
  <c r="J53" i="26"/>
  <c r="K53" i="26"/>
  <c r="L53" i="26"/>
  <c r="M53" i="26"/>
  <c r="N53" i="26"/>
  <c r="O53" i="26"/>
  <c r="P53" i="26"/>
  <c r="Q53" i="26"/>
  <c r="R53" i="26"/>
  <c r="S53" i="26"/>
  <c r="T53" i="26"/>
  <c r="U53" i="26"/>
  <c r="V53" i="26"/>
  <c r="C54" i="26"/>
  <c r="D54" i="26"/>
  <c r="E54" i="26"/>
  <c r="F54" i="26"/>
  <c r="G54" i="26"/>
  <c r="H54" i="26"/>
  <c r="I54" i="26"/>
  <c r="J54" i="26"/>
  <c r="K54" i="26"/>
  <c r="L54" i="26"/>
  <c r="M54" i="26"/>
  <c r="N54" i="26"/>
  <c r="O54" i="26"/>
  <c r="P54" i="26"/>
  <c r="Q54" i="26"/>
  <c r="R54" i="26"/>
  <c r="S54" i="26"/>
  <c r="T54" i="26"/>
  <c r="U54" i="26"/>
  <c r="V54" i="26"/>
  <c r="C55" i="26"/>
  <c r="D55" i="26"/>
  <c r="E55" i="26"/>
  <c r="F55" i="26"/>
  <c r="G55" i="26"/>
  <c r="H55" i="26"/>
  <c r="I55" i="26"/>
  <c r="J55" i="26"/>
  <c r="K55" i="26"/>
  <c r="L55" i="26"/>
  <c r="M55" i="26"/>
  <c r="N55" i="26"/>
  <c r="O55" i="26"/>
  <c r="P55" i="26"/>
  <c r="Q55" i="26"/>
  <c r="R55" i="26"/>
  <c r="S55" i="26"/>
  <c r="T55" i="26"/>
  <c r="U55" i="26"/>
  <c r="V55" i="26"/>
  <c r="C56" i="26"/>
  <c r="D56" i="26"/>
  <c r="E56" i="26"/>
  <c r="F56" i="26"/>
  <c r="G56" i="26"/>
  <c r="H56" i="26"/>
  <c r="I56" i="26"/>
  <c r="J56" i="26"/>
  <c r="K56" i="26"/>
  <c r="L56" i="26"/>
  <c r="M56" i="26"/>
  <c r="N56" i="26"/>
  <c r="O56" i="26"/>
  <c r="P56" i="26"/>
  <c r="Q56" i="26"/>
  <c r="R56" i="26"/>
  <c r="S56" i="26"/>
  <c r="T56" i="26"/>
  <c r="U56" i="26"/>
  <c r="V56" i="26"/>
  <c r="C57" i="26"/>
  <c r="D57" i="26"/>
  <c r="E57" i="26"/>
  <c r="F57" i="26"/>
  <c r="G57" i="26"/>
  <c r="H57" i="26"/>
  <c r="I57" i="26"/>
  <c r="J57" i="26"/>
  <c r="K57" i="26"/>
  <c r="L57" i="26"/>
  <c r="M57" i="26"/>
  <c r="N57" i="26"/>
  <c r="O57" i="26"/>
  <c r="P57" i="26"/>
  <c r="Q57" i="26"/>
  <c r="R57" i="26"/>
  <c r="S57" i="26"/>
  <c r="T57" i="26"/>
  <c r="U57" i="26"/>
  <c r="V57" i="26"/>
  <c r="C58" i="26"/>
  <c r="D58" i="26"/>
  <c r="E58" i="26"/>
  <c r="F58" i="26"/>
  <c r="G58" i="26"/>
  <c r="H58" i="26"/>
  <c r="I58" i="26"/>
  <c r="J58" i="26"/>
  <c r="K58" i="26"/>
  <c r="L58" i="26"/>
  <c r="M58" i="26"/>
  <c r="N58" i="26"/>
  <c r="O58" i="26"/>
  <c r="P58" i="26"/>
  <c r="Q58" i="26"/>
  <c r="R58" i="26"/>
  <c r="S58" i="26"/>
  <c r="T58" i="26"/>
  <c r="U58" i="26"/>
  <c r="V58" i="26"/>
  <c r="C59" i="26"/>
  <c r="D59" i="26"/>
  <c r="E59" i="26"/>
  <c r="F59" i="26"/>
  <c r="G59" i="26"/>
  <c r="H59" i="26"/>
  <c r="I59" i="26"/>
  <c r="J59" i="26"/>
  <c r="K59" i="26"/>
  <c r="L59" i="26"/>
  <c r="M59" i="26"/>
  <c r="N59" i="26"/>
  <c r="O59" i="26"/>
  <c r="P59" i="26"/>
  <c r="Q59" i="26"/>
  <c r="R59" i="26"/>
  <c r="S59" i="26"/>
  <c r="T59" i="26"/>
  <c r="U59" i="26"/>
  <c r="V59" i="26"/>
  <c r="C60" i="26"/>
  <c r="D60" i="26"/>
  <c r="E60" i="26"/>
  <c r="F60" i="26"/>
  <c r="G60" i="26"/>
  <c r="H60" i="26"/>
  <c r="I60" i="26"/>
  <c r="J60" i="26"/>
  <c r="K60" i="26"/>
  <c r="L60" i="26"/>
  <c r="M60" i="26"/>
  <c r="N60" i="26"/>
  <c r="O60" i="26"/>
  <c r="P60" i="26"/>
  <c r="Q60" i="26"/>
  <c r="R60" i="26"/>
  <c r="S60" i="26"/>
  <c r="T60" i="26"/>
  <c r="U60" i="26"/>
  <c r="V60" i="26"/>
  <c r="C61" i="26"/>
  <c r="D61" i="26"/>
  <c r="E61" i="26"/>
  <c r="F61" i="26"/>
  <c r="G61" i="26"/>
  <c r="H61" i="26"/>
  <c r="I61" i="26"/>
  <c r="J61" i="26"/>
  <c r="K61" i="26"/>
  <c r="L61" i="26"/>
  <c r="M61" i="26"/>
  <c r="N61" i="26"/>
  <c r="O61" i="26"/>
  <c r="P61" i="26"/>
  <c r="Q61" i="26"/>
  <c r="R61" i="26"/>
  <c r="S61" i="26"/>
  <c r="T61" i="26"/>
  <c r="U61" i="26"/>
  <c r="V61" i="26"/>
  <c r="C62" i="26"/>
  <c r="D62" i="26"/>
  <c r="E62" i="26"/>
  <c r="F62" i="26"/>
  <c r="G62" i="26"/>
  <c r="H62" i="26"/>
  <c r="I62" i="26"/>
  <c r="J62" i="26"/>
  <c r="K62" i="26"/>
  <c r="L62" i="26"/>
  <c r="M62" i="26"/>
  <c r="N62" i="26"/>
  <c r="O62" i="26"/>
  <c r="P62" i="26"/>
  <c r="Q62" i="26"/>
  <c r="R62" i="26"/>
  <c r="S62" i="26"/>
  <c r="T62" i="26"/>
  <c r="U62" i="26"/>
  <c r="V62" i="26"/>
  <c r="C63" i="26"/>
  <c r="D63" i="26"/>
  <c r="E63" i="26"/>
  <c r="F63" i="26"/>
  <c r="G63" i="26"/>
  <c r="H63" i="26"/>
  <c r="I63" i="26"/>
  <c r="J63" i="26"/>
  <c r="K63" i="26"/>
  <c r="L63" i="26"/>
  <c r="M63" i="26"/>
  <c r="N63" i="26"/>
  <c r="O63" i="26"/>
  <c r="P63" i="26"/>
  <c r="Q63" i="26"/>
  <c r="R63" i="26"/>
  <c r="S63" i="26"/>
  <c r="T63" i="26"/>
  <c r="U63" i="26"/>
  <c r="V63" i="26"/>
  <c r="C64" i="26"/>
  <c r="D64" i="26"/>
  <c r="E64" i="26"/>
  <c r="F64" i="26"/>
  <c r="G64" i="26"/>
  <c r="H64" i="26"/>
  <c r="I64" i="26"/>
  <c r="J64" i="26"/>
  <c r="K64" i="26"/>
  <c r="L64" i="26"/>
  <c r="M64" i="26"/>
  <c r="N64" i="26"/>
  <c r="O64" i="26"/>
  <c r="P64" i="26"/>
  <c r="Q64" i="26"/>
  <c r="R64" i="26"/>
  <c r="S64" i="26"/>
  <c r="T64" i="26"/>
  <c r="U64" i="26"/>
  <c r="V64" i="26"/>
  <c r="C65" i="26"/>
  <c r="D65" i="26"/>
  <c r="E65" i="26"/>
  <c r="F65" i="26"/>
  <c r="G65" i="26"/>
  <c r="H65" i="26"/>
  <c r="I65" i="26"/>
  <c r="J65" i="26"/>
  <c r="K65" i="26"/>
  <c r="L65" i="26"/>
  <c r="M65" i="26"/>
  <c r="N65" i="26"/>
  <c r="O65" i="26"/>
  <c r="P65" i="26"/>
  <c r="Q65" i="26"/>
  <c r="R65" i="26"/>
  <c r="S65" i="26"/>
  <c r="T65" i="26"/>
  <c r="U65" i="26"/>
  <c r="V65" i="26"/>
  <c r="C66" i="26"/>
  <c r="D66" i="26"/>
  <c r="E66" i="26"/>
  <c r="F66" i="26"/>
  <c r="G66" i="26"/>
  <c r="H66" i="26"/>
  <c r="I66" i="26"/>
  <c r="J66" i="26"/>
  <c r="K66" i="26"/>
  <c r="L66" i="26"/>
  <c r="M66" i="26"/>
  <c r="N66" i="26"/>
  <c r="O66" i="26"/>
  <c r="P66" i="26"/>
  <c r="Q66" i="26"/>
  <c r="R66" i="26"/>
  <c r="S66" i="26"/>
  <c r="T66" i="26"/>
  <c r="U66" i="26"/>
  <c r="V66" i="26"/>
  <c r="C67" i="26"/>
  <c r="D67" i="26"/>
  <c r="E67" i="26"/>
  <c r="F67" i="26"/>
  <c r="G67" i="26"/>
  <c r="H67" i="26"/>
  <c r="I67" i="26"/>
  <c r="J67" i="26"/>
  <c r="K67" i="26"/>
  <c r="L67" i="26"/>
  <c r="M67" i="26"/>
  <c r="N67" i="26"/>
  <c r="O67" i="26"/>
  <c r="P67" i="26"/>
  <c r="Q67" i="26"/>
  <c r="R67" i="26"/>
  <c r="S67" i="26"/>
  <c r="T67" i="26"/>
  <c r="U67" i="26"/>
  <c r="V67" i="26"/>
  <c r="C68" i="26"/>
  <c r="D68" i="26"/>
  <c r="E68" i="26"/>
  <c r="F68" i="26"/>
  <c r="G68" i="26"/>
  <c r="H68" i="26"/>
  <c r="I68" i="26"/>
  <c r="J68" i="26"/>
  <c r="K68" i="26"/>
  <c r="L68" i="26"/>
  <c r="M68" i="26"/>
  <c r="N68" i="26"/>
  <c r="O68" i="26"/>
  <c r="P68" i="26"/>
  <c r="Q68" i="26"/>
  <c r="R68" i="26"/>
  <c r="S68" i="26"/>
  <c r="T68" i="26"/>
  <c r="U68" i="26"/>
  <c r="V68" i="26"/>
  <c r="C69" i="26"/>
  <c r="D69" i="26"/>
  <c r="E69" i="26"/>
  <c r="F69" i="26"/>
  <c r="G69" i="26"/>
  <c r="H69" i="26"/>
  <c r="I69" i="26"/>
  <c r="J69" i="26"/>
  <c r="K69" i="26"/>
  <c r="L69" i="26"/>
  <c r="M69" i="26"/>
  <c r="N69" i="26"/>
  <c r="O69" i="26"/>
  <c r="P69" i="26"/>
  <c r="Q69" i="26"/>
  <c r="R69" i="26"/>
  <c r="S69" i="26"/>
  <c r="T69" i="26"/>
  <c r="U69" i="26"/>
  <c r="V69" i="26"/>
  <c r="C70" i="26"/>
  <c r="D70" i="26"/>
  <c r="E70" i="26"/>
  <c r="F70" i="26"/>
  <c r="G70" i="26"/>
  <c r="H70" i="26"/>
  <c r="I70" i="26"/>
  <c r="J70" i="26"/>
  <c r="K70" i="26"/>
  <c r="L70" i="26"/>
  <c r="M70" i="26"/>
  <c r="N70" i="26"/>
  <c r="O70" i="26"/>
  <c r="P70" i="26"/>
  <c r="Q70" i="26"/>
  <c r="R70" i="26"/>
  <c r="S70" i="26"/>
  <c r="T70" i="26"/>
  <c r="U70" i="26"/>
  <c r="V70" i="26"/>
  <c r="C71" i="26"/>
  <c r="D71" i="26"/>
  <c r="E71" i="26"/>
  <c r="F71" i="26"/>
  <c r="G71" i="26"/>
  <c r="H71" i="26"/>
  <c r="I71" i="26"/>
  <c r="J71" i="26"/>
  <c r="K71" i="26"/>
  <c r="L71" i="26"/>
  <c r="M71" i="26"/>
  <c r="N71" i="26"/>
  <c r="O71" i="26"/>
  <c r="P71" i="26"/>
  <c r="Q71" i="26"/>
  <c r="R71" i="26"/>
  <c r="S71" i="26"/>
  <c r="T71" i="26"/>
  <c r="U71" i="26"/>
  <c r="V71" i="26"/>
  <c r="C72" i="26"/>
  <c r="D72" i="26"/>
  <c r="E72" i="26"/>
  <c r="F72" i="26"/>
  <c r="G72" i="26"/>
  <c r="H72" i="26"/>
  <c r="I72" i="26"/>
  <c r="J72" i="26"/>
  <c r="K72" i="26"/>
  <c r="L72" i="26"/>
  <c r="M72" i="26"/>
  <c r="N72" i="26"/>
  <c r="O72" i="26"/>
  <c r="P72" i="26"/>
  <c r="Q72" i="26"/>
  <c r="R72" i="26"/>
  <c r="S72" i="26"/>
  <c r="T72" i="26"/>
  <c r="U72" i="26"/>
  <c r="V72" i="26"/>
  <c r="C73" i="26"/>
  <c r="D73" i="26"/>
  <c r="E73" i="26"/>
  <c r="F73" i="26"/>
  <c r="G73" i="26"/>
  <c r="H73" i="26"/>
  <c r="I73" i="26"/>
  <c r="J73" i="26"/>
  <c r="K73" i="26"/>
  <c r="L73" i="26"/>
  <c r="M73" i="26"/>
  <c r="N73" i="26"/>
  <c r="O73" i="26"/>
  <c r="P73" i="26"/>
  <c r="Q73" i="26"/>
  <c r="R73" i="26"/>
  <c r="S73" i="26"/>
  <c r="T73" i="26"/>
  <c r="U73" i="26"/>
  <c r="V73" i="26"/>
  <c r="C74" i="26"/>
  <c r="D74" i="26"/>
  <c r="E74" i="26"/>
  <c r="F74" i="26"/>
  <c r="G74" i="26"/>
  <c r="H74" i="26"/>
  <c r="I74" i="26"/>
  <c r="J74" i="26"/>
  <c r="K74" i="26"/>
  <c r="L74" i="26"/>
  <c r="M74" i="26"/>
  <c r="N74" i="26"/>
  <c r="O74" i="26"/>
  <c r="P74" i="26"/>
  <c r="Q74" i="26"/>
  <c r="R74" i="26"/>
  <c r="S74" i="26"/>
  <c r="T74" i="26"/>
  <c r="U74" i="26"/>
  <c r="V74" i="26"/>
  <c r="C75" i="26"/>
  <c r="D75" i="26"/>
  <c r="E75" i="26"/>
  <c r="F75" i="26"/>
  <c r="G75" i="26"/>
  <c r="H75" i="26"/>
  <c r="I75" i="26"/>
  <c r="J75" i="26"/>
  <c r="K75" i="26"/>
  <c r="L75" i="26"/>
  <c r="M75" i="26"/>
  <c r="N75" i="26"/>
  <c r="O75" i="26"/>
  <c r="P75" i="26"/>
  <c r="Q75" i="26"/>
  <c r="R75" i="26"/>
  <c r="S75" i="26"/>
  <c r="T75" i="26"/>
  <c r="U75" i="26"/>
  <c r="V75" i="26"/>
  <c r="C76" i="26"/>
  <c r="D76" i="26"/>
  <c r="E76" i="26"/>
  <c r="F76" i="26"/>
  <c r="G76" i="26"/>
  <c r="H76" i="26"/>
  <c r="I76" i="26"/>
  <c r="J76" i="26"/>
  <c r="K76" i="26"/>
  <c r="L76" i="26"/>
  <c r="M76" i="26"/>
  <c r="N76" i="26"/>
  <c r="O76" i="26"/>
  <c r="P76" i="26"/>
  <c r="Q76" i="26"/>
  <c r="R76" i="26"/>
  <c r="S76" i="26"/>
  <c r="T76" i="26"/>
  <c r="U76" i="26"/>
  <c r="V76" i="26"/>
  <c r="C77" i="26"/>
  <c r="D77" i="26"/>
  <c r="E77" i="26"/>
  <c r="F77" i="26"/>
  <c r="G77" i="26"/>
  <c r="H77" i="26"/>
  <c r="I77" i="26"/>
  <c r="J77" i="26"/>
  <c r="K77" i="26"/>
  <c r="L77" i="26"/>
  <c r="M77" i="26"/>
  <c r="N77" i="26"/>
  <c r="O77" i="26"/>
  <c r="P77" i="26"/>
  <c r="Q77" i="26"/>
  <c r="R77" i="26"/>
  <c r="S77" i="26"/>
  <c r="T77" i="26"/>
  <c r="U77" i="26"/>
  <c r="V77" i="26"/>
  <c r="C78" i="26"/>
  <c r="D78" i="26"/>
  <c r="E78" i="26"/>
  <c r="F78" i="26"/>
  <c r="G78" i="26"/>
  <c r="H78" i="26"/>
  <c r="I78" i="26"/>
  <c r="J78" i="26"/>
  <c r="K78" i="26"/>
  <c r="L78" i="26"/>
  <c r="M78" i="26"/>
  <c r="N78" i="26"/>
  <c r="O78" i="26"/>
  <c r="P78" i="26"/>
  <c r="Q78" i="26"/>
  <c r="R78" i="26"/>
  <c r="S78" i="26"/>
  <c r="T78" i="26"/>
  <c r="U78" i="26"/>
  <c r="V78" i="26"/>
  <c r="C79" i="26"/>
  <c r="D79" i="26"/>
  <c r="E79" i="26"/>
  <c r="F79" i="26"/>
  <c r="G79" i="26"/>
  <c r="H79" i="26"/>
  <c r="I79" i="26"/>
  <c r="J79" i="26"/>
  <c r="K79" i="26"/>
  <c r="L79" i="26"/>
  <c r="M79" i="26"/>
  <c r="N79" i="26"/>
  <c r="O79" i="26"/>
  <c r="P79" i="26"/>
  <c r="Q79" i="26"/>
  <c r="R79" i="26"/>
  <c r="S79" i="26"/>
  <c r="T79" i="26"/>
  <c r="U79" i="26"/>
  <c r="V79" i="26"/>
  <c r="C80" i="26"/>
  <c r="D80" i="26"/>
  <c r="E80" i="26"/>
  <c r="F80" i="26"/>
  <c r="G80" i="26"/>
  <c r="H80" i="26"/>
  <c r="I80" i="26"/>
  <c r="J80" i="26"/>
  <c r="K80" i="26"/>
  <c r="L80" i="26"/>
  <c r="M80" i="26"/>
  <c r="N80" i="26"/>
  <c r="O80" i="26"/>
  <c r="P80" i="26"/>
  <c r="Q80" i="26"/>
  <c r="R80" i="26"/>
  <c r="S80" i="26"/>
  <c r="T80" i="26"/>
  <c r="U80" i="26"/>
  <c r="V80" i="26"/>
  <c r="C81" i="26"/>
  <c r="D81" i="26"/>
  <c r="E81" i="26"/>
  <c r="F81" i="26"/>
  <c r="G81" i="26"/>
  <c r="H81" i="26"/>
  <c r="I81" i="26"/>
  <c r="J81" i="26"/>
  <c r="K81" i="26"/>
  <c r="L81" i="26"/>
  <c r="M81" i="26"/>
  <c r="N81" i="26"/>
  <c r="O81" i="26"/>
  <c r="P81" i="26"/>
  <c r="Q81" i="26"/>
  <c r="R81" i="26"/>
  <c r="S81" i="26"/>
  <c r="T81" i="26"/>
  <c r="U81" i="26"/>
  <c r="V81" i="26"/>
  <c r="C82" i="26"/>
  <c r="D82" i="26"/>
  <c r="E82" i="26"/>
  <c r="F82" i="26"/>
  <c r="G82" i="26"/>
  <c r="H82" i="26"/>
  <c r="I82" i="26"/>
  <c r="J82" i="26"/>
  <c r="K82" i="26"/>
  <c r="L82" i="26"/>
  <c r="M82" i="26"/>
  <c r="N82" i="26"/>
  <c r="O82" i="26"/>
  <c r="P82" i="26"/>
  <c r="Q82" i="26"/>
  <c r="R82" i="26"/>
  <c r="S82" i="26"/>
  <c r="T82" i="26"/>
  <c r="U82" i="26"/>
  <c r="V82" i="26"/>
  <c r="C83" i="26"/>
  <c r="D83" i="26"/>
  <c r="E83" i="26"/>
  <c r="F83" i="26"/>
  <c r="G83" i="26"/>
  <c r="H83" i="26"/>
  <c r="I83" i="26"/>
  <c r="J83" i="26"/>
  <c r="K83" i="26"/>
  <c r="L83" i="26"/>
  <c r="M83" i="26"/>
  <c r="N83" i="26"/>
  <c r="O83" i="26"/>
  <c r="P83" i="26"/>
  <c r="Q83" i="26"/>
  <c r="R83" i="26"/>
  <c r="S83" i="26"/>
  <c r="T83" i="26"/>
  <c r="U83" i="26"/>
  <c r="V83" i="26"/>
  <c r="C84" i="26"/>
  <c r="D84" i="26"/>
  <c r="E84" i="26"/>
  <c r="F84" i="26"/>
  <c r="G84" i="26"/>
  <c r="H84" i="26"/>
  <c r="I84" i="26"/>
  <c r="J84" i="26"/>
  <c r="K84" i="26"/>
  <c r="L84" i="26"/>
  <c r="M84" i="26"/>
  <c r="N84" i="26"/>
  <c r="O84" i="26"/>
  <c r="P84" i="26"/>
  <c r="Q84" i="26"/>
  <c r="R84" i="26"/>
  <c r="S84" i="26"/>
  <c r="T84" i="26"/>
  <c r="U84" i="26"/>
  <c r="V84" i="26"/>
  <c r="C85" i="26"/>
  <c r="D85" i="26"/>
  <c r="E85" i="26"/>
  <c r="F85" i="26"/>
  <c r="G85" i="26"/>
  <c r="H85" i="26"/>
  <c r="I85" i="26"/>
  <c r="J85" i="26"/>
  <c r="K85" i="26"/>
  <c r="L85" i="26"/>
  <c r="M85" i="26"/>
  <c r="N85" i="26"/>
  <c r="O85" i="26"/>
  <c r="P85" i="26"/>
  <c r="Q85" i="26"/>
  <c r="R85" i="26"/>
  <c r="S85" i="26"/>
  <c r="T85" i="26"/>
  <c r="U85" i="26"/>
  <c r="V85" i="26"/>
  <c r="C86" i="26"/>
  <c r="D86" i="26"/>
  <c r="E86" i="26"/>
  <c r="F86" i="26"/>
  <c r="G86" i="26"/>
  <c r="H86" i="26"/>
  <c r="I86" i="26"/>
  <c r="J86" i="26"/>
  <c r="K86" i="26"/>
  <c r="L86" i="26"/>
  <c r="M86" i="26"/>
  <c r="N86" i="26"/>
  <c r="O86" i="26"/>
  <c r="P86" i="26"/>
  <c r="Q86" i="26"/>
  <c r="R86" i="26"/>
  <c r="S86" i="26"/>
  <c r="T86" i="26"/>
  <c r="U86" i="26"/>
  <c r="V86" i="26"/>
  <c r="C87" i="26"/>
  <c r="D87" i="26"/>
  <c r="E87" i="26"/>
  <c r="F87" i="26"/>
  <c r="G87" i="26"/>
  <c r="H87" i="26"/>
  <c r="I87" i="26"/>
  <c r="J87" i="26"/>
  <c r="K87" i="26"/>
  <c r="L87" i="26"/>
  <c r="M87" i="26"/>
  <c r="N87" i="26"/>
  <c r="O87" i="26"/>
  <c r="P87" i="26"/>
  <c r="Q87" i="26"/>
  <c r="R87" i="26"/>
  <c r="S87" i="26"/>
  <c r="T87" i="26"/>
  <c r="U87" i="26"/>
  <c r="V87" i="26"/>
  <c r="C88" i="26"/>
  <c r="D88" i="26"/>
  <c r="E88" i="26"/>
  <c r="F88" i="26"/>
  <c r="G88" i="26"/>
  <c r="H88" i="26"/>
  <c r="I88" i="26"/>
  <c r="J88" i="26"/>
  <c r="K88" i="26"/>
  <c r="L88" i="26"/>
  <c r="M88" i="26"/>
  <c r="N88" i="26"/>
  <c r="O88" i="26"/>
  <c r="P88" i="26"/>
  <c r="Q88" i="26"/>
  <c r="R88" i="26"/>
  <c r="S88" i="26"/>
  <c r="T88" i="26"/>
  <c r="U88" i="26"/>
  <c r="V88" i="26"/>
  <c r="C89" i="26"/>
  <c r="D89" i="26"/>
  <c r="E89" i="26"/>
  <c r="F89" i="26"/>
  <c r="G89" i="26"/>
  <c r="H89" i="26"/>
  <c r="I89" i="26"/>
  <c r="J89" i="26"/>
  <c r="K89" i="26"/>
  <c r="L89" i="26"/>
  <c r="M89" i="26"/>
  <c r="N89" i="26"/>
  <c r="O89" i="26"/>
  <c r="P89" i="26"/>
  <c r="Q89" i="26"/>
  <c r="R89" i="26"/>
  <c r="S89" i="26"/>
  <c r="T89" i="26"/>
  <c r="U89" i="26"/>
  <c r="V89" i="26"/>
  <c r="C90" i="26"/>
  <c r="D90" i="26"/>
  <c r="E90" i="26"/>
  <c r="F90" i="26"/>
  <c r="G90" i="26"/>
  <c r="H90" i="26"/>
  <c r="I90" i="26"/>
  <c r="J90" i="26"/>
  <c r="K90" i="26"/>
  <c r="L90" i="26"/>
  <c r="M90" i="26"/>
  <c r="N90" i="26"/>
  <c r="O90" i="26"/>
  <c r="P90" i="26"/>
  <c r="Q90" i="26"/>
  <c r="R90" i="26"/>
  <c r="S90" i="26"/>
  <c r="T90" i="26"/>
  <c r="U90" i="26"/>
  <c r="V90" i="26"/>
  <c r="C91" i="26"/>
  <c r="D91" i="26"/>
  <c r="E91" i="26"/>
  <c r="F91" i="26"/>
  <c r="G91" i="26"/>
  <c r="H91" i="26"/>
  <c r="I91" i="26"/>
  <c r="J91" i="26"/>
  <c r="K91" i="26"/>
  <c r="L91" i="26"/>
  <c r="M91" i="26"/>
  <c r="N91" i="26"/>
  <c r="O91" i="26"/>
  <c r="P91" i="26"/>
  <c r="Q91" i="26"/>
  <c r="R91" i="26"/>
  <c r="S91" i="26"/>
  <c r="T91" i="26"/>
  <c r="U91" i="26"/>
  <c r="V91" i="26"/>
  <c r="C92" i="26"/>
  <c r="D92" i="26"/>
  <c r="E92" i="26"/>
  <c r="F92" i="26"/>
  <c r="G92" i="26"/>
  <c r="H92" i="26"/>
  <c r="I92" i="26"/>
  <c r="J92" i="26"/>
  <c r="K92" i="26"/>
  <c r="L92" i="26"/>
  <c r="M92" i="26"/>
  <c r="N92" i="26"/>
  <c r="O92" i="26"/>
  <c r="P92" i="26"/>
  <c r="Q92" i="26"/>
  <c r="R92" i="26"/>
  <c r="S92" i="26"/>
  <c r="T92" i="26"/>
  <c r="U92" i="26"/>
  <c r="V92" i="26"/>
  <c r="C93" i="26"/>
  <c r="D93" i="26"/>
  <c r="E93" i="26"/>
  <c r="F93" i="26"/>
  <c r="G93" i="26"/>
  <c r="H93" i="26"/>
  <c r="I93" i="26"/>
  <c r="J93" i="26"/>
  <c r="K93" i="26"/>
  <c r="L93" i="26"/>
  <c r="M93" i="26"/>
  <c r="N93" i="26"/>
  <c r="O93" i="26"/>
  <c r="P93" i="26"/>
  <c r="Q93" i="26"/>
  <c r="R93" i="26"/>
  <c r="S93" i="26"/>
  <c r="T93" i="26"/>
  <c r="U93" i="26"/>
  <c r="V93" i="26"/>
  <c r="C94" i="26"/>
  <c r="D94" i="26"/>
  <c r="E94" i="26"/>
  <c r="F94" i="26"/>
  <c r="G94" i="26"/>
  <c r="H94" i="26"/>
  <c r="I94" i="26"/>
  <c r="J94" i="26"/>
  <c r="K94" i="26"/>
  <c r="L94" i="26"/>
  <c r="M94" i="26"/>
  <c r="N94" i="26"/>
  <c r="O94" i="26"/>
  <c r="P94" i="26"/>
  <c r="Q94" i="26"/>
  <c r="R94" i="26"/>
  <c r="S94" i="26"/>
  <c r="T94" i="26"/>
  <c r="U94" i="26"/>
  <c r="V94" i="26"/>
  <c r="C95" i="26"/>
  <c r="D95" i="26"/>
  <c r="E95" i="26"/>
  <c r="F95" i="26"/>
  <c r="G95" i="26"/>
  <c r="H95" i="26"/>
  <c r="I95" i="26"/>
  <c r="J95" i="26"/>
  <c r="K95" i="26"/>
  <c r="L95" i="26"/>
  <c r="M95" i="26"/>
  <c r="N95" i="26"/>
  <c r="O95" i="26"/>
  <c r="P95" i="26"/>
  <c r="Q95" i="26"/>
  <c r="R95" i="26"/>
  <c r="S95" i="26"/>
  <c r="T95" i="26"/>
  <c r="U95" i="26"/>
  <c r="V95" i="26"/>
  <c r="C96" i="26"/>
  <c r="D96" i="26"/>
  <c r="E96" i="26"/>
  <c r="F96" i="26"/>
  <c r="G96" i="26"/>
  <c r="H96" i="26"/>
  <c r="I96" i="26"/>
  <c r="J96" i="26"/>
  <c r="K96" i="26"/>
  <c r="L96" i="26"/>
  <c r="M96" i="26"/>
  <c r="N96" i="26"/>
  <c r="O96" i="26"/>
  <c r="P96" i="26"/>
  <c r="Q96" i="26"/>
  <c r="R96" i="26"/>
  <c r="S96" i="26"/>
  <c r="T96" i="26"/>
  <c r="U96" i="26"/>
  <c r="V96" i="26"/>
  <c r="C97" i="26"/>
  <c r="D97" i="26"/>
  <c r="E97" i="26"/>
  <c r="F97" i="26"/>
  <c r="G97" i="26"/>
  <c r="H97" i="26"/>
  <c r="I97" i="26"/>
  <c r="J97" i="26"/>
  <c r="K97" i="26"/>
  <c r="L97" i="26"/>
  <c r="M97" i="26"/>
  <c r="N97" i="26"/>
  <c r="O97" i="26"/>
  <c r="P97" i="26"/>
  <c r="Q97" i="26"/>
  <c r="R97" i="26"/>
  <c r="S97" i="26"/>
  <c r="T97" i="26"/>
  <c r="U97" i="26"/>
  <c r="V97" i="26"/>
  <c r="C98" i="26"/>
  <c r="D98" i="26"/>
  <c r="E98" i="26"/>
  <c r="F98" i="26"/>
  <c r="G98" i="26"/>
  <c r="H98" i="26"/>
  <c r="I98" i="26"/>
  <c r="J98" i="26"/>
  <c r="K98" i="26"/>
  <c r="L98" i="26"/>
  <c r="M98" i="26"/>
  <c r="N98" i="26"/>
  <c r="O98" i="26"/>
  <c r="P98" i="26"/>
  <c r="Q98" i="26"/>
  <c r="R98" i="26"/>
  <c r="S98" i="26"/>
  <c r="T98" i="26"/>
  <c r="U98" i="26"/>
  <c r="V98" i="26"/>
  <c r="C99" i="26"/>
  <c r="D99" i="26"/>
  <c r="E99" i="26"/>
  <c r="F99" i="26"/>
  <c r="G99" i="26"/>
  <c r="H99" i="26"/>
  <c r="I99" i="26"/>
  <c r="J99" i="26"/>
  <c r="K99" i="26"/>
  <c r="L99" i="26"/>
  <c r="M99" i="26"/>
  <c r="N99" i="26"/>
  <c r="O99" i="26"/>
  <c r="P99" i="26"/>
  <c r="Q99" i="26"/>
  <c r="R99" i="26"/>
  <c r="S99" i="26"/>
  <c r="T99" i="26"/>
  <c r="U99" i="26"/>
  <c r="V99" i="26"/>
  <c r="C100" i="26"/>
  <c r="D100" i="26"/>
  <c r="E100" i="26"/>
  <c r="F100" i="26"/>
  <c r="G100" i="26"/>
  <c r="H100" i="26"/>
  <c r="I100" i="26"/>
  <c r="J100" i="26"/>
  <c r="K100" i="26"/>
  <c r="L100" i="26"/>
  <c r="M100" i="26"/>
  <c r="N100" i="26"/>
  <c r="O100" i="26"/>
  <c r="P100" i="26"/>
  <c r="Q100" i="26"/>
  <c r="R100" i="26"/>
  <c r="S100" i="26"/>
  <c r="T100" i="26"/>
  <c r="U100" i="26"/>
  <c r="V100" i="26"/>
  <c r="C101" i="26"/>
  <c r="D101" i="26"/>
  <c r="E101" i="26"/>
  <c r="F101" i="26"/>
  <c r="G101" i="26"/>
  <c r="H101" i="26"/>
  <c r="I101" i="26"/>
  <c r="J101" i="26"/>
  <c r="K101" i="26"/>
  <c r="L101" i="26"/>
  <c r="M101" i="26"/>
  <c r="N101" i="26"/>
  <c r="O101" i="26"/>
  <c r="P101" i="26"/>
  <c r="Q101" i="26"/>
  <c r="R101" i="26"/>
  <c r="S101" i="26"/>
  <c r="T101" i="26"/>
  <c r="U101" i="26"/>
  <c r="V101" i="26"/>
  <c r="C102" i="26"/>
  <c r="D102" i="26"/>
  <c r="E102" i="26"/>
  <c r="F102" i="26"/>
  <c r="G102" i="26"/>
  <c r="H102" i="26"/>
  <c r="I102" i="26"/>
  <c r="J102" i="26"/>
  <c r="K102" i="26"/>
  <c r="L102" i="26"/>
  <c r="M102" i="26"/>
  <c r="N102" i="26"/>
  <c r="O102" i="26"/>
  <c r="P102" i="26"/>
  <c r="Q102" i="26"/>
  <c r="R102" i="26"/>
  <c r="S102" i="26"/>
  <c r="T102" i="26"/>
  <c r="U102" i="26"/>
  <c r="V102" i="26"/>
  <c r="C103" i="26"/>
  <c r="D103" i="26"/>
  <c r="E103" i="26"/>
  <c r="F103" i="26"/>
  <c r="G103" i="26"/>
  <c r="H103" i="26"/>
  <c r="I103" i="26"/>
  <c r="J103" i="26"/>
  <c r="K103" i="26"/>
  <c r="L103" i="26"/>
  <c r="M103" i="26"/>
  <c r="N103" i="26"/>
  <c r="O103" i="26"/>
  <c r="P103" i="26"/>
  <c r="Q103" i="26"/>
  <c r="R103" i="26"/>
  <c r="S103" i="26"/>
  <c r="T103" i="26"/>
  <c r="U103" i="26"/>
  <c r="V103" i="26"/>
  <c r="C104" i="26"/>
  <c r="D104" i="26"/>
  <c r="E104" i="26"/>
  <c r="F104" i="26"/>
  <c r="G104" i="26"/>
  <c r="H104" i="26"/>
  <c r="I104" i="26"/>
  <c r="J104" i="26"/>
  <c r="K104" i="26"/>
  <c r="L104" i="26"/>
  <c r="M104" i="26"/>
  <c r="N104" i="26"/>
  <c r="O104" i="26"/>
  <c r="P104" i="26"/>
  <c r="Q104" i="26"/>
  <c r="R104" i="26"/>
  <c r="S104" i="26"/>
  <c r="T104" i="26"/>
  <c r="U104" i="26"/>
  <c r="V104" i="26"/>
  <c r="C105" i="26"/>
  <c r="D105" i="26"/>
  <c r="E105" i="26"/>
  <c r="F105" i="26"/>
  <c r="G105" i="26"/>
  <c r="H105" i="26"/>
  <c r="I105" i="26"/>
  <c r="J105" i="26"/>
  <c r="K105" i="26"/>
  <c r="L105" i="26"/>
  <c r="M105" i="26"/>
  <c r="N105" i="26"/>
  <c r="O105" i="26"/>
  <c r="P105" i="26"/>
  <c r="Q105" i="26"/>
  <c r="R105" i="26"/>
  <c r="S105" i="26"/>
  <c r="T105" i="26"/>
  <c r="U105" i="26"/>
  <c r="V105" i="26"/>
  <c r="C106" i="26"/>
  <c r="D106" i="26"/>
  <c r="E106" i="26"/>
  <c r="F106" i="26"/>
  <c r="G106" i="26"/>
  <c r="H106" i="26"/>
  <c r="I106" i="26"/>
  <c r="J106" i="26"/>
  <c r="K106" i="26"/>
  <c r="L106" i="26"/>
  <c r="M106" i="26"/>
  <c r="N106" i="26"/>
  <c r="O106" i="26"/>
  <c r="P106" i="26"/>
  <c r="Q106" i="26"/>
  <c r="R106" i="26"/>
  <c r="S106" i="26"/>
  <c r="T106" i="26"/>
  <c r="U106" i="26"/>
  <c r="V106" i="26"/>
  <c r="C107" i="26"/>
  <c r="D107" i="26"/>
  <c r="E107" i="26"/>
  <c r="F107" i="26"/>
  <c r="G107" i="26"/>
  <c r="H107" i="26"/>
  <c r="I107" i="26"/>
  <c r="J107" i="26"/>
  <c r="K107" i="26"/>
  <c r="L107" i="26"/>
  <c r="M107" i="26"/>
  <c r="N107" i="26"/>
  <c r="O107" i="26"/>
  <c r="P107" i="26"/>
  <c r="Q107" i="26"/>
  <c r="R107" i="26"/>
  <c r="S107" i="26"/>
  <c r="T107" i="26"/>
  <c r="U107" i="26"/>
  <c r="V107" i="26"/>
  <c r="C108" i="26"/>
  <c r="D108" i="26"/>
  <c r="E108" i="26"/>
  <c r="F108" i="26"/>
  <c r="G108" i="26"/>
  <c r="H108" i="26"/>
  <c r="I108" i="26"/>
  <c r="J108" i="26"/>
  <c r="K108" i="26"/>
  <c r="L108" i="26"/>
  <c r="M108" i="26"/>
  <c r="N108" i="26"/>
  <c r="O108" i="26"/>
  <c r="P108" i="26"/>
  <c r="Q108" i="26"/>
  <c r="R108" i="26"/>
  <c r="S108" i="26"/>
  <c r="T108" i="26"/>
  <c r="U108" i="26"/>
  <c r="V108" i="26"/>
  <c r="C109" i="26"/>
  <c r="D109" i="26"/>
  <c r="E109" i="26"/>
  <c r="F109" i="26"/>
  <c r="G109" i="26"/>
  <c r="H109" i="26"/>
  <c r="I109" i="26"/>
  <c r="J109" i="26"/>
  <c r="K109" i="26"/>
  <c r="L109" i="26"/>
  <c r="M109" i="26"/>
  <c r="N109" i="26"/>
  <c r="O109" i="26"/>
  <c r="P109" i="26"/>
  <c r="Q109" i="26"/>
  <c r="R109" i="26"/>
  <c r="S109" i="26"/>
  <c r="T109" i="26"/>
  <c r="U109" i="26"/>
  <c r="V109" i="26"/>
  <c r="C110" i="26"/>
  <c r="D110" i="26"/>
  <c r="E110" i="26"/>
  <c r="F110" i="26"/>
  <c r="G110" i="26"/>
  <c r="H110" i="26"/>
  <c r="I110" i="26"/>
  <c r="J110" i="26"/>
  <c r="K110" i="26"/>
  <c r="L110" i="26"/>
  <c r="M110" i="26"/>
  <c r="N110" i="26"/>
  <c r="O110" i="26"/>
  <c r="P110" i="26"/>
  <c r="Q110" i="26"/>
  <c r="R110" i="26"/>
  <c r="S110" i="26"/>
  <c r="T110" i="26"/>
  <c r="U110" i="26"/>
  <c r="V110" i="26"/>
  <c r="C111" i="26"/>
  <c r="D111" i="26"/>
  <c r="E111" i="26"/>
  <c r="F111" i="26"/>
  <c r="G111" i="26"/>
  <c r="H111" i="26"/>
  <c r="I111" i="26"/>
  <c r="J111" i="26"/>
  <c r="K111" i="26"/>
  <c r="L111" i="26"/>
  <c r="M111" i="26"/>
  <c r="N111" i="26"/>
  <c r="O111" i="26"/>
  <c r="P111" i="26"/>
  <c r="Q111" i="26"/>
  <c r="R111" i="26"/>
  <c r="S111" i="26"/>
  <c r="T111" i="26"/>
  <c r="U111" i="26"/>
  <c r="V111" i="26"/>
  <c r="C112" i="26"/>
  <c r="D112" i="26"/>
  <c r="E112" i="26"/>
  <c r="F112" i="26"/>
  <c r="G112" i="26"/>
  <c r="H112" i="26"/>
  <c r="I112" i="26"/>
  <c r="J112" i="26"/>
  <c r="K112" i="26"/>
  <c r="L112" i="26"/>
  <c r="M112" i="26"/>
  <c r="N112" i="26"/>
  <c r="O112" i="26"/>
  <c r="P112" i="26"/>
  <c r="Q112" i="26"/>
  <c r="R112" i="26"/>
  <c r="S112" i="26"/>
  <c r="T112" i="26"/>
  <c r="U112" i="26"/>
  <c r="V112" i="26"/>
  <c r="C113" i="26"/>
  <c r="D113" i="26"/>
  <c r="E113" i="26"/>
  <c r="F113" i="26"/>
  <c r="G113" i="26"/>
  <c r="H113" i="26"/>
  <c r="I113" i="26"/>
  <c r="J113" i="26"/>
  <c r="K113" i="26"/>
  <c r="L113" i="26"/>
  <c r="M113" i="26"/>
  <c r="N113" i="26"/>
  <c r="O113" i="26"/>
  <c r="P113" i="26"/>
  <c r="Q113" i="26"/>
  <c r="R113" i="26"/>
  <c r="S113" i="26"/>
  <c r="T113" i="26"/>
  <c r="U113" i="26"/>
  <c r="V113" i="26"/>
  <c r="C114" i="26"/>
  <c r="D114" i="26"/>
  <c r="E114" i="26"/>
  <c r="F114" i="26"/>
  <c r="G114" i="26"/>
  <c r="H114" i="26"/>
  <c r="I114" i="26"/>
  <c r="J114" i="26"/>
  <c r="K114" i="26"/>
  <c r="L114" i="26"/>
  <c r="M114" i="26"/>
  <c r="N114" i="26"/>
  <c r="O114" i="26"/>
  <c r="P114" i="26"/>
  <c r="Q114" i="26"/>
  <c r="R114" i="26"/>
  <c r="S114" i="26"/>
  <c r="T114" i="26"/>
  <c r="U114" i="26"/>
  <c r="V114" i="26"/>
  <c r="C115" i="26"/>
  <c r="D115" i="26"/>
  <c r="E115" i="26"/>
  <c r="F115" i="26"/>
  <c r="G115" i="26"/>
  <c r="H115" i="26"/>
  <c r="I115" i="26"/>
  <c r="J115" i="26"/>
  <c r="K115" i="26"/>
  <c r="L115" i="26"/>
  <c r="M115" i="26"/>
  <c r="N115" i="26"/>
  <c r="O115" i="26"/>
  <c r="P115" i="26"/>
  <c r="Q115" i="26"/>
  <c r="R115" i="26"/>
  <c r="S115" i="26"/>
  <c r="T115" i="26"/>
  <c r="U115" i="26"/>
  <c r="V115" i="26"/>
  <c r="C116" i="26"/>
  <c r="D116" i="26"/>
  <c r="E116" i="26"/>
  <c r="F116" i="26"/>
  <c r="G116" i="26"/>
  <c r="H116" i="26"/>
  <c r="I116" i="26"/>
  <c r="J116" i="26"/>
  <c r="K116" i="26"/>
  <c r="L116" i="26"/>
  <c r="M116" i="26"/>
  <c r="N116" i="26"/>
  <c r="O116" i="26"/>
  <c r="P116" i="26"/>
  <c r="Q116" i="26"/>
  <c r="R116" i="26"/>
  <c r="S116" i="26"/>
  <c r="T116" i="26"/>
  <c r="U116" i="26"/>
  <c r="V116" i="26"/>
  <c r="C117" i="26"/>
  <c r="D117" i="26"/>
  <c r="E117" i="26"/>
  <c r="F117" i="26"/>
  <c r="G117" i="26"/>
  <c r="H117" i="26"/>
  <c r="I117" i="26"/>
  <c r="J117" i="26"/>
  <c r="K117" i="26"/>
  <c r="L117" i="26"/>
  <c r="M117" i="26"/>
  <c r="N117" i="26"/>
  <c r="O117" i="26"/>
  <c r="P117" i="26"/>
  <c r="Q117" i="26"/>
  <c r="R117" i="26"/>
  <c r="S117" i="26"/>
  <c r="T117" i="26"/>
  <c r="U117" i="26"/>
  <c r="V117" i="26"/>
  <c r="C118" i="26"/>
  <c r="D118" i="26"/>
  <c r="E118" i="26"/>
  <c r="F118" i="26"/>
  <c r="G118" i="26"/>
  <c r="H118" i="26"/>
  <c r="I118" i="26"/>
  <c r="J118" i="26"/>
  <c r="K118" i="26"/>
  <c r="L118" i="26"/>
  <c r="M118" i="26"/>
  <c r="N118" i="26"/>
  <c r="O118" i="26"/>
  <c r="P118" i="26"/>
  <c r="Q118" i="26"/>
  <c r="R118" i="26"/>
  <c r="S118" i="26"/>
  <c r="T118" i="26"/>
  <c r="U118" i="26"/>
  <c r="V118" i="26"/>
  <c r="C119" i="26"/>
  <c r="D119" i="26"/>
  <c r="E119" i="26"/>
  <c r="F119" i="26"/>
  <c r="G119" i="26"/>
  <c r="H119" i="26"/>
  <c r="I119" i="26"/>
  <c r="J119" i="26"/>
  <c r="K119" i="26"/>
  <c r="L119" i="26"/>
  <c r="M119" i="26"/>
  <c r="N119" i="26"/>
  <c r="O119" i="26"/>
  <c r="P119" i="26"/>
  <c r="Q119" i="26"/>
  <c r="R119" i="26"/>
  <c r="S119" i="26"/>
  <c r="T119" i="26"/>
  <c r="U119" i="26"/>
  <c r="V119" i="26"/>
  <c r="C120" i="26"/>
  <c r="D120" i="26"/>
  <c r="E120" i="26"/>
  <c r="F120" i="26"/>
  <c r="G120" i="26"/>
  <c r="H120" i="26"/>
  <c r="I120" i="26"/>
  <c r="J120" i="26"/>
  <c r="K120" i="26"/>
  <c r="L120" i="26"/>
  <c r="M120" i="26"/>
  <c r="N120" i="26"/>
  <c r="O120" i="26"/>
  <c r="P120" i="26"/>
  <c r="Q120" i="26"/>
  <c r="R120" i="26"/>
  <c r="S120" i="26"/>
  <c r="T120" i="26"/>
  <c r="U120" i="26"/>
  <c r="V120" i="26"/>
  <c r="C121" i="26"/>
  <c r="D121" i="26"/>
  <c r="E121" i="26"/>
  <c r="F121" i="26"/>
  <c r="G121" i="26"/>
  <c r="H121" i="26"/>
  <c r="I121" i="26"/>
  <c r="J121" i="26"/>
  <c r="K121" i="26"/>
  <c r="L121" i="26"/>
  <c r="M121" i="26"/>
  <c r="N121" i="26"/>
  <c r="O121" i="26"/>
  <c r="P121" i="26"/>
  <c r="Q121" i="26"/>
  <c r="R121" i="26"/>
  <c r="S121" i="26"/>
  <c r="T121" i="26"/>
  <c r="U121" i="26"/>
  <c r="V121" i="26"/>
  <c r="C122" i="26"/>
  <c r="D122" i="26"/>
  <c r="E122" i="26"/>
  <c r="F122" i="26"/>
  <c r="G122" i="26"/>
  <c r="H122" i="26"/>
  <c r="I122" i="26"/>
  <c r="J122" i="26"/>
  <c r="K122" i="26"/>
  <c r="L122" i="26"/>
  <c r="M122" i="26"/>
  <c r="N122" i="26"/>
  <c r="O122" i="26"/>
  <c r="P122" i="26"/>
  <c r="Q122" i="26"/>
  <c r="R122" i="26"/>
  <c r="S122" i="26"/>
  <c r="T122" i="26"/>
  <c r="U122" i="26"/>
  <c r="V122" i="26"/>
  <c r="C123" i="26"/>
  <c r="D123" i="26"/>
  <c r="E123" i="26"/>
  <c r="F123" i="26"/>
  <c r="G123" i="26"/>
  <c r="H123" i="26"/>
  <c r="I123" i="26"/>
  <c r="J123" i="26"/>
  <c r="K123" i="26"/>
  <c r="L123" i="26"/>
  <c r="M123" i="26"/>
  <c r="N123" i="26"/>
  <c r="O123" i="26"/>
  <c r="P123" i="26"/>
  <c r="Q123" i="26"/>
  <c r="R123" i="26"/>
  <c r="S123" i="26"/>
  <c r="T123" i="26"/>
  <c r="U123" i="26"/>
  <c r="V123" i="26"/>
  <c r="C124" i="26"/>
  <c r="D124" i="26"/>
  <c r="E124" i="26"/>
  <c r="F124" i="26"/>
  <c r="G124" i="26"/>
  <c r="H124" i="26"/>
  <c r="I124" i="26"/>
  <c r="J124" i="26"/>
  <c r="K124" i="26"/>
  <c r="L124" i="26"/>
  <c r="M124" i="26"/>
  <c r="N124" i="26"/>
  <c r="O124" i="26"/>
  <c r="P124" i="26"/>
  <c r="Q124" i="26"/>
  <c r="R124" i="26"/>
  <c r="S124" i="26"/>
  <c r="T124" i="26"/>
  <c r="U124" i="26"/>
  <c r="V124" i="26"/>
  <c r="C125" i="26"/>
  <c r="D125" i="26"/>
  <c r="E125" i="26"/>
  <c r="F125" i="26"/>
  <c r="G125" i="26"/>
  <c r="H125" i="26"/>
  <c r="I125" i="26"/>
  <c r="J125" i="26"/>
  <c r="K125" i="26"/>
  <c r="L125" i="26"/>
  <c r="M125" i="26"/>
  <c r="N125" i="26"/>
  <c r="O125" i="26"/>
  <c r="P125" i="26"/>
  <c r="Q125" i="26"/>
  <c r="R125" i="26"/>
  <c r="S125" i="26"/>
  <c r="T125" i="26"/>
  <c r="U125" i="26"/>
  <c r="V125" i="26"/>
  <c r="C126" i="26"/>
  <c r="D126" i="26"/>
  <c r="E126" i="26"/>
  <c r="F126" i="26"/>
  <c r="G126" i="26"/>
  <c r="H126" i="26"/>
  <c r="I126" i="26"/>
  <c r="J126" i="26"/>
  <c r="K126" i="26"/>
  <c r="L126" i="26"/>
  <c r="M126" i="26"/>
  <c r="N126" i="26"/>
  <c r="O126" i="26"/>
  <c r="P126" i="26"/>
  <c r="Q126" i="26"/>
  <c r="R126" i="26"/>
  <c r="S126" i="26"/>
  <c r="T126" i="26"/>
  <c r="U126" i="26"/>
  <c r="V126" i="26"/>
  <c r="C127" i="26"/>
  <c r="D127" i="26"/>
  <c r="E127" i="26"/>
  <c r="F127" i="26"/>
  <c r="G127" i="26"/>
  <c r="H127" i="26"/>
  <c r="I127" i="26"/>
  <c r="J127" i="26"/>
  <c r="K127" i="26"/>
  <c r="L127" i="26"/>
  <c r="M127" i="26"/>
  <c r="N127" i="26"/>
  <c r="O127" i="26"/>
  <c r="P127" i="26"/>
  <c r="Q127" i="26"/>
  <c r="R127" i="26"/>
  <c r="S127" i="26"/>
  <c r="T127" i="26"/>
  <c r="U127" i="26"/>
  <c r="V127" i="26"/>
  <c r="C128" i="26"/>
  <c r="D128" i="26"/>
  <c r="E128" i="26"/>
  <c r="F128" i="26"/>
  <c r="G128" i="26"/>
  <c r="H128" i="26"/>
  <c r="I128" i="26"/>
  <c r="J128" i="26"/>
  <c r="K128" i="26"/>
  <c r="L128" i="26"/>
  <c r="M128" i="26"/>
  <c r="N128" i="26"/>
  <c r="O128" i="26"/>
  <c r="P128" i="26"/>
  <c r="Q128" i="26"/>
  <c r="R128" i="26"/>
  <c r="S128" i="26"/>
  <c r="T128" i="26"/>
  <c r="U128" i="26"/>
  <c r="V128" i="26"/>
  <c r="C129" i="26"/>
  <c r="D129" i="26"/>
  <c r="E129" i="26"/>
  <c r="F129" i="26"/>
  <c r="G129" i="26"/>
  <c r="H129" i="26"/>
  <c r="I129" i="26"/>
  <c r="J129" i="26"/>
  <c r="K129" i="26"/>
  <c r="L129" i="26"/>
  <c r="M129" i="26"/>
  <c r="N129" i="26"/>
  <c r="O129" i="26"/>
  <c r="P129" i="26"/>
  <c r="Q129" i="26"/>
  <c r="R129" i="26"/>
  <c r="S129" i="26"/>
  <c r="T129" i="26"/>
  <c r="U129" i="26"/>
  <c r="V129" i="26"/>
  <c r="C130" i="26"/>
  <c r="D130" i="26"/>
  <c r="E130" i="26"/>
  <c r="F130" i="26"/>
  <c r="G130" i="26"/>
  <c r="H130" i="26"/>
  <c r="I130" i="26"/>
  <c r="J130" i="26"/>
  <c r="K130" i="26"/>
  <c r="L130" i="26"/>
  <c r="M130" i="26"/>
  <c r="N130" i="26"/>
  <c r="O130" i="26"/>
  <c r="P130" i="26"/>
  <c r="Q130" i="26"/>
  <c r="R130" i="26"/>
  <c r="S130" i="26"/>
  <c r="T130" i="26"/>
  <c r="U130" i="26"/>
  <c r="V130" i="26"/>
  <c r="C131" i="26"/>
  <c r="D131" i="26"/>
  <c r="E131" i="26"/>
  <c r="F131" i="26"/>
  <c r="G131" i="26"/>
  <c r="H131" i="26"/>
  <c r="I131" i="26"/>
  <c r="J131" i="26"/>
  <c r="K131" i="26"/>
  <c r="L131" i="26"/>
  <c r="M131" i="26"/>
  <c r="N131" i="26"/>
  <c r="O131" i="26"/>
  <c r="P131" i="26"/>
  <c r="Q131" i="26"/>
  <c r="R131" i="26"/>
  <c r="S131" i="26"/>
  <c r="T131" i="26"/>
  <c r="U131" i="26"/>
  <c r="V131" i="26"/>
  <c r="C132" i="26"/>
  <c r="D132" i="26"/>
  <c r="E132" i="26"/>
  <c r="F132" i="26"/>
  <c r="G132" i="26"/>
  <c r="H132" i="26"/>
  <c r="I132" i="26"/>
  <c r="J132" i="26"/>
  <c r="K132" i="26"/>
  <c r="L132" i="26"/>
  <c r="M132" i="26"/>
  <c r="N132" i="26"/>
  <c r="O132" i="26"/>
  <c r="P132" i="26"/>
  <c r="Q132" i="26"/>
  <c r="R132" i="26"/>
  <c r="S132" i="26"/>
  <c r="T132" i="26"/>
  <c r="U132" i="26"/>
  <c r="V132" i="26"/>
  <c r="C133" i="26"/>
  <c r="D133" i="26"/>
  <c r="E133" i="26"/>
  <c r="F133" i="26"/>
  <c r="G133" i="26"/>
  <c r="H133" i="26"/>
  <c r="I133" i="26"/>
  <c r="J133" i="26"/>
  <c r="K133" i="26"/>
  <c r="L133" i="26"/>
  <c r="M133" i="26"/>
  <c r="N133" i="26"/>
  <c r="O133" i="26"/>
  <c r="P133" i="26"/>
  <c r="Q133" i="26"/>
  <c r="R133" i="26"/>
  <c r="S133" i="26"/>
  <c r="T133" i="26"/>
  <c r="U133" i="26"/>
  <c r="V133" i="26"/>
  <c r="C134" i="26"/>
  <c r="D134" i="26"/>
  <c r="E134" i="26"/>
  <c r="F134" i="26"/>
  <c r="G134" i="26"/>
  <c r="H134" i="26"/>
  <c r="I134" i="26"/>
  <c r="J134" i="26"/>
  <c r="K134" i="26"/>
  <c r="L134" i="26"/>
  <c r="M134" i="26"/>
  <c r="N134" i="26"/>
  <c r="O134" i="26"/>
  <c r="P134" i="26"/>
  <c r="Q134" i="26"/>
  <c r="R134" i="26"/>
  <c r="S134" i="26"/>
  <c r="T134" i="26"/>
  <c r="U134" i="26"/>
  <c r="V134" i="26"/>
  <c r="C135" i="26"/>
  <c r="D135" i="26"/>
  <c r="E135" i="26"/>
  <c r="F135" i="26"/>
  <c r="G135" i="26"/>
  <c r="H135" i="26"/>
  <c r="I135" i="26"/>
  <c r="J135" i="26"/>
  <c r="K135" i="26"/>
  <c r="L135" i="26"/>
  <c r="M135" i="26"/>
  <c r="N135" i="26"/>
  <c r="O135" i="26"/>
  <c r="P135" i="26"/>
  <c r="Q135" i="26"/>
  <c r="R135" i="26"/>
  <c r="S135" i="26"/>
  <c r="T135" i="26"/>
  <c r="U135" i="26"/>
  <c r="V135" i="26"/>
  <c r="C136" i="26"/>
  <c r="D136" i="26"/>
  <c r="E136" i="26"/>
  <c r="F136" i="26"/>
  <c r="G136" i="26"/>
  <c r="H136" i="26"/>
  <c r="I136" i="26"/>
  <c r="J136" i="26"/>
  <c r="K136" i="26"/>
  <c r="L136" i="26"/>
  <c r="M136" i="26"/>
  <c r="N136" i="26"/>
  <c r="O136" i="26"/>
  <c r="P136" i="26"/>
  <c r="Q136" i="26"/>
  <c r="R136" i="26"/>
  <c r="S136" i="26"/>
  <c r="T136" i="26"/>
  <c r="U136" i="26"/>
  <c r="V136" i="26"/>
  <c r="C137" i="26"/>
  <c r="D137" i="26"/>
  <c r="E137" i="26"/>
  <c r="F137" i="26"/>
  <c r="G137" i="26"/>
  <c r="H137" i="26"/>
  <c r="I137" i="26"/>
  <c r="J137" i="26"/>
  <c r="K137" i="26"/>
  <c r="L137" i="26"/>
  <c r="M137" i="26"/>
  <c r="N137" i="26"/>
  <c r="O137" i="26"/>
  <c r="P137" i="26"/>
  <c r="Q137" i="26"/>
  <c r="R137" i="26"/>
  <c r="S137" i="26"/>
  <c r="T137" i="26"/>
  <c r="U137" i="26"/>
  <c r="V137" i="26"/>
  <c r="C138" i="26"/>
  <c r="D138" i="26"/>
  <c r="E138" i="26"/>
  <c r="F138" i="26"/>
  <c r="G138" i="26"/>
  <c r="H138" i="26"/>
  <c r="I138" i="26"/>
  <c r="J138" i="26"/>
  <c r="K138" i="26"/>
  <c r="L138" i="26"/>
  <c r="M138" i="26"/>
  <c r="N138" i="26"/>
  <c r="O138" i="26"/>
  <c r="P138" i="26"/>
  <c r="Q138" i="26"/>
  <c r="R138" i="26"/>
  <c r="S138" i="26"/>
  <c r="T138" i="26"/>
  <c r="U138" i="26"/>
  <c r="V138" i="26"/>
  <c r="C139" i="26"/>
  <c r="D139" i="26"/>
  <c r="E139" i="26"/>
  <c r="F139" i="26"/>
  <c r="G139" i="26"/>
  <c r="H139" i="26"/>
  <c r="I139" i="26"/>
  <c r="J139" i="26"/>
  <c r="K139" i="26"/>
  <c r="L139" i="26"/>
  <c r="M139" i="26"/>
  <c r="N139" i="26"/>
  <c r="O139" i="26"/>
  <c r="P139" i="26"/>
  <c r="Q139" i="26"/>
  <c r="R139" i="26"/>
  <c r="S139" i="26"/>
  <c r="T139" i="26"/>
  <c r="U139" i="26"/>
  <c r="V139" i="26"/>
  <c r="C140" i="26"/>
  <c r="D140" i="26"/>
  <c r="E140" i="26"/>
  <c r="F140" i="26"/>
  <c r="G140" i="26"/>
  <c r="H140" i="26"/>
  <c r="I140" i="26"/>
  <c r="J140" i="26"/>
  <c r="K140" i="26"/>
  <c r="L140" i="26"/>
  <c r="M140" i="26"/>
  <c r="N140" i="26"/>
  <c r="O140" i="26"/>
  <c r="P140" i="26"/>
  <c r="Q140" i="26"/>
  <c r="R140" i="26"/>
  <c r="S140" i="26"/>
  <c r="T140" i="26"/>
  <c r="U140" i="26"/>
  <c r="V140" i="26"/>
  <c r="C141" i="26"/>
  <c r="D141" i="26"/>
  <c r="E141" i="26"/>
  <c r="F141" i="26"/>
  <c r="G141" i="26"/>
  <c r="H141" i="26"/>
  <c r="I141" i="26"/>
  <c r="J141" i="26"/>
  <c r="K141" i="26"/>
  <c r="L141" i="26"/>
  <c r="M141" i="26"/>
  <c r="N141" i="26"/>
  <c r="O141" i="26"/>
  <c r="P141" i="26"/>
  <c r="Q141" i="26"/>
  <c r="R141" i="26"/>
  <c r="S141" i="26"/>
  <c r="T141" i="26"/>
  <c r="U141" i="26"/>
  <c r="V141" i="26"/>
  <c r="C142" i="26"/>
  <c r="D142" i="26"/>
  <c r="E142" i="26"/>
  <c r="F142" i="26"/>
  <c r="G142" i="26"/>
  <c r="H142" i="26"/>
  <c r="I142" i="26"/>
  <c r="J142" i="26"/>
  <c r="K142" i="26"/>
  <c r="L142" i="26"/>
  <c r="M142" i="26"/>
  <c r="N142" i="26"/>
  <c r="O142" i="26"/>
  <c r="P142" i="26"/>
  <c r="Q142" i="26"/>
  <c r="R142" i="26"/>
  <c r="S142" i="26"/>
  <c r="T142" i="26"/>
  <c r="U142" i="26"/>
  <c r="V142" i="26"/>
  <c r="C143" i="26"/>
  <c r="D143" i="26"/>
  <c r="E143" i="26"/>
  <c r="F143" i="26"/>
  <c r="G143" i="26"/>
  <c r="H143" i="26"/>
  <c r="I143" i="26"/>
  <c r="J143" i="26"/>
  <c r="K143" i="26"/>
  <c r="L143" i="26"/>
  <c r="M143" i="26"/>
  <c r="N143" i="26"/>
  <c r="O143" i="26"/>
  <c r="P143" i="26"/>
  <c r="Q143" i="26"/>
  <c r="R143" i="26"/>
  <c r="S143" i="26"/>
  <c r="T143" i="26"/>
  <c r="U143" i="26"/>
  <c r="V143" i="26"/>
  <c r="C144" i="26"/>
  <c r="D144" i="26"/>
  <c r="E144" i="26"/>
  <c r="F144" i="26"/>
  <c r="G144" i="26"/>
  <c r="H144" i="26"/>
  <c r="I144" i="26"/>
  <c r="J144" i="26"/>
  <c r="K144" i="26"/>
  <c r="L144" i="26"/>
  <c r="M144" i="26"/>
  <c r="N144" i="26"/>
  <c r="O144" i="26"/>
  <c r="P144" i="26"/>
  <c r="Q144" i="26"/>
  <c r="R144" i="26"/>
  <c r="S144" i="26"/>
  <c r="T144" i="26"/>
  <c r="U144" i="26"/>
  <c r="V144" i="26"/>
  <c r="C145" i="26"/>
  <c r="D145" i="26"/>
  <c r="E145" i="26"/>
  <c r="F145" i="26"/>
  <c r="G145" i="26"/>
  <c r="H145" i="26"/>
  <c r="I145" i="26"/>
  <c r="J145" i="26"/>
  <c r="K145" i="26"/>
  <c r="L145" i="26"/>
  <c r="M145" i="26"/>
  <c r="N145" i="26"/>
  <c r="O145" i="26"/>
  <c r="P145" i="26"/>
  <c r="Q145" i="26"/>
  <c r="R145" i="26"/>
  <c r="S145" i="26"/>
  <c r="T145" i="26"/>
  <c r="U145" i="26"/>
  <c r="V145" i="26"/>
  <c r="C146" i="26"/>
  <c r="D146" i="26"/>
  <c r="E146" i="26"/>
  <c r="F146" i="26"/>
  <c r="G146" i="26"/>
  <c r="H146" i="26"/>
  <c r="I146" i="26"/>
  <c r="J146" i="26"/>
  <c r="K146" i="26"/>
  <c r="L146" i="26"/>
  <c r="M146" i="26"/>
  <c r="N146" i="26"/>
  <c r="O146" i="26"/>
  <c r="P146" i="26"/>
  <c r="Q146" i="26"/>
  <c r="R146" i="26"/>
  <c r="S146" i="26"/>
  <c r="T146" i="26"/>
  <c r="U146" i="26"/>
  <c r="V146" i="26"/>
  <c r="C147" i="26"/>
  <c r="D147" i="26"/>
  <c r="E147" i="26"/>
  <c r="F147" i="26"/>
  <c r="G147" i="26"/>
  <c r="H147" i="26"/>
  <c r="I147" i="26"/>
  <c r="J147" i="26"/>
  <c r="K147" i="26"/>
  <c r="L147" i="26"/>
  <c r="M147" i="26"/>
  <c r="N147" i="26"/>
  <c r="O147" i="26"/>
  <c r="P147" i="26"/>
  <c r="Q147" i="26"/>
  <c r="R147" i="26"/>
  <c r="S147" i="26"/>
  <c r="T147" i="26"/>
  <c r="U147" i="26"/>
  <c r="V147" i="26"/>
  <c r="C148" i="26"/>
  <c r="D148" i="26"/>
  <c r="E148" i="26"/>
  <c r="F148" i="26"/>
  <c r="G148" i="26"/>
  <c r="H148" i="26"/>
  <c r="I148" i="26"/>
  <c r="J148" i="26"/>
  <c r="K148" i="26"/>
  <c r="L148" i="26"/>
  <c r="M148" i="26"/>
  <c r="N148" i="26"/>
  <c r="O148" i="26"/>
  <c r="P148" i="26"/>
  <c r="Q148" i="26"/>
  <c r="R148" i="26"/>
  <c r="S148" i="26"/>
  <c r="T148" i="26"/>
  <c r="U148" i="26"/>
  <c r="V148" i="26"/>
  <c r="C149" i="26"/>
  <c r="D149" i="26"/>
  <c r="E149" i="26"/>
  <c r="F149" i="26"/>
  <c r="G149" i="26"/>
  <c r="H149" i="26"/>
  <c r="I149" i="26"/>
  <c r="J149" i="26"/>
  <c r="K149" i="26"/>
  <c r="L149" i="26"/>
  <c r="M149" i="26"/>
  <c r="N149" i="26"/>
  <c r="O149" i="26"/>
  <c r="P149" i="26"/>
  <c r="Q149" i="26"/>
  <c r="R149" i="26"/>
  <c r="S149" i="26"/>
  <c r="T149" i="26"/>
  <c r="U149" i="26"/>
  <c r="V149" i="26"/>
  <c r="C150" i="26"/>
  <c r="D150" i="26"/>
  <c r="E150" i="26"/>
  <c r="F150" i="26"/>
  <c r="G150" i="26"/>
  <c r="H150" i="26"/>
  <c r="I150" i="26"/>
  <c r="J150" i="26"/>
  <c r="K150" i="26"/>
  <c r="L150" i="26"/>
  <c r="M150" i="26"/>
  <c r="N150" i="26"/>
  <c r="O150" i="26"/>
  <c r="P150" i="26"/>
  <c r="Q150" i="26"/>
  <c r="R150" i="26"/>
  <c r="S150" i="26"/>
  <c r="T150" i="26"/>
  <c r="U150" i="26"/>
  <c r="V150" i="26"/>
  <c r="C151" i="26"/>
  <c r="D151" i="26"/>
  <c r="E151" i="26"/>
  <c r="F151" i="26"/>
  <c r="G151" i="26"/>
  <c r="H151" i="26"/>
  <c r="I151" i="26"/>
  <c r="J151" i="26"/>
  <c r="K151" i="26"/>
  <c r="L151" i="26"/>
  <c r="M151" i="26"/>
  <c r="N151" i="26"/>
  <c r="O151" i="26"/>
  <c r="P151" i="26"/>
  <c r="Q151" i="26"/>
  <c r="R151" i="26"/>
  <c r="S151" i="26"/>
  <c r="T151" i="26"/>
  <c r="U151" i="26"/>
  <c r="V151" i="26"/>
  <c r="C152" i="26"/>
  <c r="D152" i="26"/>
  <c r="E152" i="26"/>
  <c r="F152" i="26"/>
  <c r="G152" i="26"/>
  <c r="H152" i="26"/>
  <c r="I152" i="26"/>
  <c r="J152" i="26"/>
  <c r="K152" i="26"/>
  <c r="L152" i="26"/>
  <c r="M152" i="26"/>
  <c r="N152" i="26"/>
  <c r="O152" i="26"/>
  <c r="P152" i="26"/>
  <c r="Q152" i="26"/>
  <c r="R152" i="26"/>
  <c r="S152" i="26"/>
  <c r="T152" i="26"/>
  <c r="U152" i="26"/>
  <c r="V152" i="26"/>
  <c r="C153" i="26"/>
  <c r="D153" i="26"/>
  <c r="E153" i="26"/>
  <c r="F153" i="26"/>
  <c r="G153" i="26"/>
  <c r="H153" i="26"/>
  <c r="I153" i="26"/>
  <c r="J153" i="26"/>
  <c r="K153" i="26"/>
  <c r="L153" i="26"/>
  <c r="M153" i="26"/>
  <c r="N153" i="26"/>
  <c r="O153" i="26"/>
  <c r="P153" i="26"/>
  <c r="Q153" i="26"/>
  <c r="R153" i="26"/>
  <c r="S153" i="26"/>
  <c r="T153" i="26"/>
  <c r="U153" i="26"/>
  <c r="V153" i="26"/>
  <c r="C154" i="26"/>
  <c r="D154" i="26"/>
  <c r="E154" i="26"/>
  <c r="F154" i="26"/>
  <c r="G154" i="26"/>
  <c r="H154" i="26"/>
  <c r="I154" i="26"/>
  <c r="J154" i="26"/>
  <c r="K154" i="26"/>
  <c r="L154" i="26"/>
  <c r="M154" i="26"/>
  <c r="N154" i="26"/>
  <c r="O154" i="26"/>
  <c r="P154" i="26"/>
  <c r="Q154" i="26"/>
  <c r="R154" i="26"/>
  <c r="S154" i="26"/>
  <c r="T154" i="26"/>
  <c r="U154" i="26"/>
  <c r="V154" i="26"/>
  <c r="C155" i="26"/>
  <c r="D155" i="26"/>
  <c r="E155" i="26"/>
  <c r="F155" i="26"/>
  <c r="G155" i="26"/>
  <c r="H155" i="26"/>
  <c r="I155" i="26"/>
  <c r="J155" i="26"/>
  <c r="K155" i="26"/>
  <c r="L155" i="26"/>
  <c r="M155" i="26"/>
  <c r="N155" i="26"/>
  <c r="O155" i="26"/>
  <c r="P155" i="26"/>
  <c r="Q155" i="26"/>
  <c r="R155" i="26"/>
  <c r="S155" i="26"/>
  <c r="T155" i="26"/>
  <c r="U155" i="26"/>
  <c r="V155" i="26"/>
  <c r="C156" i="26"/>
  <c r="D156" i="26"/>
  <c r="E156" i="26"/>
  <c r="F156" i="26"/>
  <c r="G156" i="26"/>
  <c r="H156" i="26"/>
  <c r="I156" i="26"/>
  <c r="J156" i="26"/>
  <c r="K156" i="26"/>
  <c r="L156" i="26"/>
  <c r="M156" i="26"/>
  <c r="N156" i="26"/>
  <c r="O156" i="26"/>
  <c r="P156" i="26"/>
  <c r="Q156" i="26"/>
  <c r="R156" i="26"/>
  <c r="S156" i="26"/>
  <c r="T156" i="26"/>
  <c r="U156" i="26"/>
  <c r="V156" i="26"/>
  <c r="C157" i="26"/>
  <c r="D157" i="26"/>
  <c r="E157" i="26"/>
  <c r="F157" i="26"/>
  <c r="G157" i="26"/>
  <c r="H157" i="26"/>
  <c r="I157" i="26"/>
  <c r="J157" i="26"/>
  <c r="K157" i="26"/>
  <c r="L157" i="26"/>
  <c r="M157" i="26"/>
  <c r="N157" i="26"/>
  <c r="O157" i="26"/>
  <c r="P157" i="26"/>
  <c r="Q157" i="26"/>
  <c r="R157" i="26"/>
  <c r="S157" i="26"/>
  <c r="T157" i="26"/>
  <c r="U157" i="26"/>
  <c r="V157" i="26"/>
  <c r="C158" i="26"/>
  <c r="D158" i="26"/>
  <c r="E158" i="26"/>
  <c r="F158" i="26"/>
  <c r="G158" i="26"/>
  <c r="H158" i="26"/>
  <c r="I158" i="26"/>
  <c r="J158" i="26"/>
  <c r="K158" i="26"/>
  <c r="L158" i="26"/>
  <c r="M158" i="26"/>
  <c r="N158" i="26"/>
  <c r="O158" i="26"/>
  <c r="P158" i="26"/>
  <c r="Q158" i="26"/>
  <c r="R158" i="26"/>
  <c r="S158" i="26"/>
  <c r="T158" i="26"/>
  <c r="U158" i="26"/>
  <c r="V158" i="26"/>
  <c r="C159" i="26"/>
  <c r="D159" i="26"/>
  <c r="E159" i="26"/>
  <c r="F159" i="26"/>
  <c r="G159" i="26"/>
  <c r="H159" i="26"/>
  <c r="I159" i="26"/>
  <c r="J159" i="26"/>
  <c r="K159" i="26"/>
  <c r="L159" i="26"/>
  <c r="M159" i="26"/>
  <c r="N159" i="26"/>
  <c r="O159" i="26"/>
  <c r="P159" i="26"/>
  <c r="Q159" i="26"/>
  <c r="R159" i="26"/>
  <c r="S159" i="26"/>
  <c r="T159" i="26"/>
  <c r="U159" i="26"/>
  <c r="V159" i="26"/>
  <c r="C160" i="26"/>
  <c r="D160" i="26"/>
  <c r="E160" i="26"/>
  <c r="F160" i="26"/>
  <c r="G160" i="26"/>
  <c r="H160" i="26"/>
  <c r="I160" i="26"/>
  <c r="J160" i="26"/>
  <c r="K160" i="26"/>
  <c r="L160" i="26"/>
  <c r="M160" i="26"/>
  <c r="N160" i="26"/>
  <c r="O160" i="26"/>
  <c r="P160" i="26"/>
  <c r="Q160" i="26"/>
  <c r="R160" i="26"/>
  <c r="S160" i="26"/>
  <c r="T160" i="26"/>
  <c r="U160" i="26"/>
  <c r="V160" i="26"/>
  <c r="C161" i="26"/>
  <c r="D161" i="26"/>
  <c r="E161" i="26"/>
  <c r="F161" i="26"/>
  <c r="G161" i="26"/>
  <c r="H161" i="26"/>
  <c r="I161" i="26"/>
  <c r="J161" i="26"/>
  <c r="K161" i="26"/>
  <c r="L161" i="26"/>
  <c r="M161" i="26"/>
  <c r="N161" i="26"/>
  <c r="O161" i="26"/>
  <c r="P161" i="26"/>
  <c r="Q161" i="26"/>
  <c r="R161" i="26"/>
  <c r="S161" i="26"/>
  <c r="T161" i="26"/>
  <c r="U161" i="26"/>
  <c r="V161" i="26"/>
  <c r="C162" i="26"/>
  <c r="D162" i="26"/>
  <c r="E162" i="26"/>
  <c r="F162" i="26"/>
  <c r="G162" i="26"/>
  <c r="H162" i="26"/>
  <c r="I162" i="26"/>
  <c r="J162" i="26"/>
  <c r="K162" i="26"/>
  <c r="L162" i="26"/>
  <c r="M162" i="26"/>
  <c r="N162" i="26"/>
  <c r="O162" i="26"/>
  <c r="P162" i="26"/>
  <c r="Q162" i="26"/>
  <c r="R162" i="26"/>
  <c r="S162" i="26"/>
  <c r="T162" i="26"/>
  <c r="U162" i="26"/>
  <c r="V162" i="26"/>
  <c r="C163" i="26"/>
  <c r="D163" i="26"/>
  <c r="E163" i="26"/>
  <c r="F163" i="26"/>
  <c r="G163" i="26"/>
  <c r="H163" i="26"/>
  <c r="I163" i="26"/>
  <c r="J163" i="26"/>
  <c r="K163" i="26"/>
  <c r="L163" i="26"/>
  <c r="M163" i="26"/>
  <c r="N163" i="26"/>
  <c r="O163" i="26"/>
  <c r="P163" i="26"/>
  <c r="Q163" i="26"/>
  <c r="R163" i="26"/>
  <c r="S163" i="26"/>
  <c r="T163" i="26"/>
  <c r="U163" i="26"/>
  <c r="V163" i="26"/>
  <c r="C164" i="26"/>
  <c r="D164" i="26"/>
  <c r="E164" i="26"/>
  <c r="F164" i="26"/>
  <c r="G164" i="26"/>
  <c r="H164" i="26"/>
  <c r="I164" i="26"/>
  <c r="J164" i="26"/>
  <c r="K164" i="26"/>
  <c r="L164" i="26"/>
  <c r="M164" i="26"/>
  <c r="N164" i="26"/>
  <c r="O164" i="26"/>
  <c r="P164" i="26"/>
  <c r="Q164" i="26"/>
  <c r="R164" i="26"/>
  <c r="S164" i="26"/>
  <c r="T164" i="26"/>
  <c r="U164" i="26"/>
  <c r="V164" i="26"/>
  <c r="C165" i="26"/>
  <c r="D165" i="26"/>
  <c r="E165" i="26"/>
  <c r="F165" i="26"/>
  <c r="G165" i="26"/>
  <c r="H165" i="26"/>
  <c r="I165" i="26"/>
  <c r="J165" i="26"/>
  <c r="K165" i="26"/>
  <c r="L165" i="26"/>
  <c r="M165" i="26"/>
  <c r="N165" i="26"/>
  <c r="O165" i="26"/>
  <c r="P165" i="26"/>
  <c r="Q165" i="26"/>
  <c r="R165" i="26"/>
  <c r="S165" i="26"/>
  <c r="T165" i="26"/>
  <c r="U165" i="26"/>
  <c r="V165" i="26"/>
  <c r="C166" i="26"/>
  <c r="D166" i="26"/>
  <c r="E166" i="26"/>
  <c r="F166" i="26"/>
  <c r="G166" i="26"/>
  <c r="H166" i="26"/>
  <c r="I166" i="26"/>
  <c r="J166" i="26"/>
  <c r="K166" i="26"/>
  <c r="L166" i="26"/>
  <c r="M166" i="26"/>
  <c r="N166" i="26"/>
  <c r="O166" i="26"/>
  <c r="P166" i="26"/>
  <c r="Q166" i="26"/>
  <c r="R166" i="26"/>
  <c r="S166" i="26"/>
  <c r="T166" i="26"/>
  <c r="U166" i="26"/>
  <c r="V166" i="26"/>
  <c r="C167" i="26"/>
  <c r="D167" i="26"/>
  <c r="E167" i="26"/>
  <c r="F167" i="26"/>
  <c r="G167" i="26"/>
  <c r="H167" i="26"/>
  <c r="I167" i="26"/>
  <c r="J167" i="26"/>
  <c r="K167" i="26"/>
  <c r="L167" i="26"/>
  <c r="M167" i="26"/>
  <c r="N167" i="26"/>
  <c r="O167" i="26"/>
  <c r="P167" i="26"/>
  <c r="Q167" i="26"/>
  <c r="R167" i="26"/>
  <c r="S167" i="26"/>
  <c r="T167" i="26"/>
  <c r="U167" i="26"/>
  <c r="V167" i="26"/>
  <c r="C168" i="26"/>
  <c r="D168" i="26"/>
  <c r="E168" i="26"/>
  <c r="F168" i="26"/>
  <c r="G168" i="26"/>
  <c r="H168" i="26"/>
  <c r="I168" i="26"/>
  <c r="J168" i="26"/>
  <c r="K168" i="26"/>
  <c r="L168" i="26"/>
  <c r="M168" i="26"/>
  <c r="N168" i="26"/>
  <c r="O168" i="26"/>
  <c r="P168" i="26"/>
  <c r="Q168" i="26"/>
  <c r="R168" i="26"/>
  <c r="S168" i="26"/>
  <c r="T168" i="26"/>
  <c r="U168" i="26"/>
  <c r="V168" i="26"/>
  <c r="C169" i="26"/>
  <c r="D169" i="26"/>
  <c r="E169" i="26"/>
  <c r="F169" i="26"/>
  <c r="G169" i="26"/>
  <c r="H169" i="26"/>
  <c r="I169" i="26"/>
  <c r="J169" i="26"/>
  <c r="K169" i="26"/>
  <c r="L169" i="26"/>
  <c r="M169" i="26"/>
  <c r="N169" i="26"/>
  <c r="O169" i="26"/>
  <c r="P169" i="26"/>
  <c r="Q169" i="26"/>
  <c r="R169" i="26"/>
  <c r="S169" i="26"/>
  <c r="T169" i="26"/>
  <c r="U169" i="26"/>
  <c r="V169" i="26"/>
  <c r="C170" i="26"/>
  <c r="D170" i="26"/>
  <c r="E170" i="26"/>
  <c r="F170" i="26"/>
  <c r="G170" i="26"/>
  <c r="H170" i="26"/>
  <c r="I170" i="26"/>
  <c r="J170" i="26"/>
  <c r="K170" i="26"/>
  <c r="L170" i="26"/>
  <c r="M170" i="26"/>
  <c r="N170" i="26"/>
  <c r="O170" i="26"/>
  <c r="P170" i="26"/>
  <c r="Q170" i="26"/>
  <c r="R170" i="26"/>
  <c r="S170" i="26"/>
  <c r="T170" i="26"/>
  <c r="U170" i="26"/>
  <c r="V170" i="26"/>
  <c r="C171" i="26"/>
  <c r="D171" i="26"/>
  <c r="E171" i="26"/>
  <c r="F171" i="26"/>
  <c r="G171" i="26"/>
  <c r="H171" i="26"/>
  <c r="I171" i="26"/>
  <c r="J171" i="26"/>
  <c r="K171" i="26"/>
  <c r="L171" i="26"/>
  <c r="M171" i="26"/>
  <c r="N171" i="26"/>
  <c r="O171" i="26"/>
  <c r="P171" i="26"/>
  <c r="Q171" i="26"/>
  <c r="R171" i="26"/>
  <c r="S171" i="26"/>
  <c r="T171" i="26"/>
  <c r="U171" i="26"/>
  <c r="V171" i="26"/>
  <c r="C172" i="26"/>
  <c r="D172" i="26"/>
  <c r="E172" i="26"/>
  <c r="F172" i="26"/>
  <c r="G172" i="26"/>
  <c r="H172" i="26"/>
  <c r="I172" i="26"/>
  <c r="J172" i="26"/>
  <c r="K172" i="26"/>
  <c r="L172" i="26"/>
  <c r="M172" i="26"/>
  <c r="N172" i="26"/>
  <c r="O172" i="26"/>
  <c r="P172" i="26"/>
  <c r="Q172" i="26"/>
  <c r="R172" i="26"/>
  <c r="S172" i="26"/>
  <c r="T172" i="26"/>
  <c r="U172" i="26"/>
  <c r="V172" i="26"/>
  <c r="C173" i="26"/>
  <c r="D173" i="26"/>
  <c r="E173" i="26"/>
  <c r="F173" i="26"/>
  <c r="G173" i="26"/>
  <c r="H173" i="26"/>
  <c r="I173" i="26"/>
  <c r="J173" i="26"/>
  <c r="K173" i="26"/>
  <c r="L173" i="26"/>
  <c r="M173" i="26"/>
  <c r="N173" i="26"/>
  <c r="O173" i="26"/>
  <c r="P173" i="26"/>
  <c r="Q173" i="26"/>
  <c r="R173" i="26"/>
  <c r="S173" i="26"/>
  <c r="T173" i="26"/>
  <c r="U173" i="26"/>
  <c r="V173" i="26"/>
  <c r="C174" i="26"/>
  <c r="D174" i="26"/>
  <c r="E174" i="26"/>
  <c r="F174" i="26"/>
  <c r="G174" i="26"/>
  <c r="H174" i="26"/>
  <c r="I174" i="26"/>
  <c r="J174" i="26"/>
  <c r="K174" i="26"/>
  <c r="L174" i="26"/>
  <c r="M174" i="26"/>
  <c r="N174" i="26"/>
  <c r="O174" i="26"/>
  <c r="P174" i="26"/>
  <c r="Q174" i="26"/>
  <c r="R174" i="26"/>
  <c r="S174" i="26"/>
  <c r="T174" i="26"/>
  <c r="U174" i="26"/>
  <c r="V174" i="26"/>
  <c r="C175" i="26"/>
  <c r="D175" i="26"/>
  <c r="E175" i="26"/>
  <c r="F175" i="26"/>
  <c r="G175" i="26"/>
  <c r="H175" i="26"/>
  <c r="I175" i="26"/>
  <c r="J175" i="26"/>
  <c r="K175" i="26"/>
  <c r="L175" i="26"/>
  <c r="M175" i="26"/>
  <c r="N175" i="26"/>
  <c r="O175" i="26"/>
  <c r="P175" i="26"/>
  <c r="Q175" i="26"/>
  <c r="R175" i="26"/>
  <c r="S175" i="26"/>
  <c r="T175" i="26"/>
  <c r="U175" i="26"/>
  <c r="V175" i="26"/>
  <c r="C176" i="26"/>
  <c r="D176" i="26"/>
  <c r="E176" i="26"/>
  <c r="F176" i="26"/>
  <c r="G176" i="26"/>
  <c r="H176" i="26"/>
  <c r="I176" i="26"/>
  <c r="J176" i="26"/>
  <c r="K176" i="26"/>
  <c r="L176" i="26"/>
  <c r="M176" i="26"/>
  <c r="N176" i="26"/>
  <c r="O176" i="26"/>
  <c r="P176" i="26"/>
  <c r="Q176" i="26"/>
  <c r="R176" i="26"/>
  <c r="S176" i="26"/>
  <c r="T176" i="26"/>
  <c r="U176" i="26"/>
  <c r="V176" i="26"/>
  <c r="C177" i="26"/>
  <c r="D177" i="26"/>
  <c r="E177" i="26"/>
  <c r="F177" i="26"/>
  <c r="G177" i="26"/>
  <c r="H177" i="26"/>
  <c r="I177" i="26"/>
  <c r="J177" i="26"/>
  <c r="K177" i="26"/>
  <c r="L177" i="26"/>
  <c r="M177" i="26"/>
  <c r="N177" i="26"/>
  <c r="O177" i="26"/>
  <c r="P177" i="26"/>
  <c r="Q177" i="26"/>
  <c r="R177" i="26"/>
  <c r="S177" i="26"/>
  <c r="T177" i="26"/>
  <c r="U177" i="26"/>
  <c r="V177" i="26"/>
  <c r="C178" i="26"/>
  <c r="D178" i="26"/>
  <c r="E178" i="26"/>
  <c r="F178" i="26"/>
  <c r="G178" i="26"/>
  <c r="H178" i="26"/>
  <c r="I178" i="26"/>
  <c r="J178" i="26"/>
  <c r="K178" i="26"/>
  <c r="L178" i="26"/>
  <c r="M178" i="26"/>
  <c r="N178" i="26"/>
  <c r="O178" i="26"/>
  <c r="P178" i="26"/>
  <c r="Q178" i="26"/>
  <c r="R178" i="26"/>
  <c r="S178" i="26"/>
  <c r="T178" i="26"/>
  <c r="U178" i="26"/>
  <c r="V178" i="26"/>
  <c r="C179" i="26"/>
  <c r="D179" i="26"/>
  <c r="E179" i="26"/>
  <c r="F179" i="26"/>
  <c r="G179" i="26"/>
  <c r="H179" i="26"/>
  <c r="I179" i="26"/>
  <c r="J179" i="26"/>
  <c r="K179" i="26"/>
  <c r="L179" i="26"/>
  <c r="M179" i="26"/>
  <c r="N179" i="26"/>
  <c r="O179" i="26"/>
  <c r="P179" i="26"/>
  <c r="Q179" i="26"/>
  <c r="R179" i="26"/>
  <c r="S179" i="26"/>
  <c r="T179" i="26"/>
  <c r="U179" i="26"/>
  <c r="V179" i="26"/>
  <c r="C180" i="26"/>
  <c r="D180" i="26"/>
  <c r="E180" i="26"/>
  <c r="F180" i="26"/>
  <c r="G180" i="26"/>
  <c r="H180" i="26"/>
  <c r="I180" i="26"/>
  <c r="J180" i="26"/>
  <c r="K180" i="26"/>
  <c r="L180" i="26"/>
  <c r="M180" i="26"/>
  <c r="N180" i="26"/>
  <c r="O180" i="26"/>
  <c r="P180" i="26"/>
  <c r="Q180" i="26"/>
  <c r="R180" i="26"/>
  <c r="S180" i="26"/>
  <c r="T180" i="26"/>
  <c r="U180" i="26"/>
  <c r="V180" i="26"/>
  <c r="C181" i="26"/>
  <c r="D181" i="26"/>
  <c r="E181" i="26"/>
  <c r="F181" i="26"/>
  <c r="G181" i="26"/>
  <c r="H181" i="26"/>
  <c r="I181" i="26"/>
  <c r="J181" i="26"/>
  <c r="K181" i="26"/>
  <c r="L181" i="26"/>
  <c r="M181" i="26"/>
  <c r="N181" i="26"/>
  <c r="O181" i="26"/>
  <c r="P181" i="26"/>
  <c r="Q181" i="26"/>
  <c r="R181" i="26"/>
  <c r="S181" i="26"/>
  <c r="T181" i="26"/>
  <c r="U181" i="26"/>
  <c r="V181" i="26"/>
  <c r="C182" i="26"/>
  <c r="D182" i="26"/>
  <c r="E182" i="26"/>
  <c r="F182" i="26"/>
  <c r="G182" i="26"/>
  <c r="H182" i="26"/>
  <c r="I182" i="26"/>
  <c r="J182" i="26"/>
  <c r="K182" i="26"/>
  <c r="L182" i="26"/>
  <c r="M182" i="26"/>
  <c r="N182" i="26"/>
  <c r="O182" i="26"/>
  <c r="P182" i="26"/>
  <c r="Q182" i="26"/>
  <c r="R182" i="26"/>
  <c r="S182" i="26"/>
  <c r="T182" i="26"/>
  <c r="U182" i="26"/>
  <c r="V182" i="26"/>
  <c r="C183" i="26"/>
  <c r="D183" i="26"/>
  <c r="E183" i="26"/>
  <c r="F183" i="26"/>
  <c r="G183" i="26"/>
  <c r="H183" i="26"/>
  <c r="I183" i="26"/>
  <c r="J183" i="26"/>
  <c r="K183" i="26"/>
  <c r="L183" i="26"/>
  <c r="M183" i="26"/>
  <c r="N183" i="26"/>
  <c r="O183" i="26"/>
  <c r="P183" i="26"/>
  <c r="Q183" i="26"/>
  <c r="R183" i="26"/>
  <c r="S183" i="26"/>
  <c r="T183" i="26"/>
  <c r="U183" i="26"/>
  <c r="V183" i="26"/>
  <c r="C184" i="26"/>
  <c r="D184" i="26"/>
  <c r="E184" i="26"/>
  <c r="F184" i="26"/>
  <c r="G184" i="26"/>
  <c r="H184" i="26"/>
  <c r="I184" i="26"/>
  <c r="J184" i="26"/>
  <c r="K184" i="26"/>
  <c r="L184" i="26"/>
  <c r="M184" i="26"/>
  <c r="N184" i="26"/>
  <c r="O184" i="26"/>
  <c r="P184" i="26"/>
  <c r="Q184" i="26"/>
  <c r="R184" i="26"/>
  <c r="S184" i="26"/>
  <c r="T184" i="26"/>
  <c r="U184" i="26"/>
  <c r="V184" i="26"/>
  <c r="C185" i="26"/>
  <c r="D185" i="26"/>
  <c r="E185" i="26"/>
  <c r="F185" i="26"/>
  <c r="G185" i="26"/>
  <c r="H185" i="26"/>
  <c r="I185" i="26"/>
  <c r="J185" i="26"/>
  <c r="K185" i="26"/>
  <c r="L185" i="26"/>
  <c r="M185" i="26"/>
  <c r="N185" i="26"/>
  <c r="O185" i="26"/>
  <c r="P185" i="26"/>
  <c r="Q185" i="26"/>
  <c r="R185" i="26"/>
  <c r="S185" i="26"/>
  <c r="T185" i="26"/>
  <c r="U185" i="26"/>
  <c r="V185" i="26"/>
  <c r="C186" i="26"/>
  <c r="D186" i="26"/>
  <c r="E186" i="26"/>
  <c r="F186" i="26"/>
  <c r="G186" i="26"/>
  <c r="H186" i="26"/>
  <c r="I186" i="26"/>
  <c r="J186" i="26"/>
  <c r="K186" i="26"/>
  <c r="L186" i="26"/>
  <c r="M186" i="26"/>
  <c r="N186" i="26"/>
  <c r="O186" i="26"/>
  <c r="P186" i="26"/>
  <c r="Q186" i="26"/>
  <c r="R186" i="26"/>
  <c r="S186" i="26"/>
  <c r="T186" i="26"/>
  <c r="U186" i="26"/>
  <c r="V186" i="26"/>
  <c r="C187" i="26"/>
  <c r="D187" i="26"/>
  <c r="E187" i="26"/>
  <c r="F187" i="26"/>
  <c r="G187" i="26"/>
  <c r="H187" i="26"/>
  <c r="I187" i="26"/>
  <c r="J187" i="26"/>
  <c r="K187" i="26"/>
  <c r="L187" i="26"/>
  <c r="M187" i="26"/>
  <c r="N187" i="26"/>
  <c r="O187" i="26"/>
  <c r="P187" i="26"/>
  <c r="Q187" i="26"/>
  <c r="R187" i="26"/>
  <c r="S187" i="26"/>
  <c r="T187" i="26"/>
  <c r="U187" i="26"/>
  <c r="V187" i="26"/>
  <c r="C188" i="26"/>
  <c r="D188" i="26"/>
  <c r="E188" i="26"/>
  <c r="F188" i="26"/>
  <c r="G188" i="26"/>
  <c r="H188" i="26"/>
  <c r="I188" i="26"/>
  <c r="J188" i="26"/>
  <c r="K188" i="26"/>
  <c r="L188" i="26"/>
  <c r="M188" i="26"/>
  <c r="N188" i="26"/>
  <c r="O188" i="26"/>
  <c r="P188" i="26"/>
  <c r="Q188" i="26"/>
  <c r="R188" i="26"/>
  <c r="S188" i="26"/>
  <c r="T188" i="26"/>
  <c r="U188" i="26"/>
  <c r="V188" i="26"/>
  <c r="C189" i="26"/>
  <c r="D189" i="26"/>
  <c r="E189" i="26"/>
  <c r="F189" i="26"/>
  <c r="G189" i="26"/>
  <c r="H189" i="26"/>
  <c r="I189" i="26"/>
  <c r="J189" i="26"/>
  <c r="K189" i="26"/>
  <c r="L189" i="26"/>
  <c r="M189" i="26"/>
  <c r="N189" i="26"/>
  <c r="O189" i="26"/>
  <c r="P189" i="26"/>
  <c r="Q189" i="26"/>
  <c r="R189" i="26"/>
  <c r="S189" i="26"/>
  <c r="T189" i="26"/>
  <c r="U189" i="26"/>
  <c r="V189" i="26"/>
  <c r="C190" i="26"/>
  <c r="D190" i="26"/>
  <c r="E190" i="26"/>
  <c r="F190" i="26"/>
  <c r="G190" i="26"/>
  <c r="H190" i="26"/>
  <c r="I190" i="26"/>
  <c r="J190" i="26"/>
  <c r="K190" i="26"/>
  <c r="L190" i="26"/>
  <c r="M190" i="26"/>
  <c r="N190" i="26"/>
  <c r="O190" i="26"/>
  <c r="P190" i="26"/>
  <c r="Q190" i="26"/>
  <c r="R190" i="26"/>
  <c r="S190" i="26"/>
  <c r="T190" i="26"/>
  <c r="U190" i="26"/>
  <c r="V190" i="26"/>
  <c r="C191" i="26"/>
  <c r="D191" i="26"/>
  <c r="E191" i="26"/>
  <c r="F191" i="26"/>
  <c r="G191" i="26"/>
  <c r="H191" i="26"/>
  <c r="I191" i="26"/>
  <c r="J191" i="26"/>
  <c r="K191" i="26"/>
  <c r="L191" i="26"/>
  <c r="M191" i="26"/>
  <c r="N191" i="26"/>
  <c r="O191" i="26"/>
  <c r="P191" i="26"/>
  <c r="Q191" i="26"/>
  <c r="R191" i="26"/>
  <c r="S191" i="26"/>
  <c r="T191" i="26"/>
  <c r="U191" i="26"/>
  <c r="V191" i="26"/>
  <c r="C192" i="26"/>
  <c r="D192" i="26"/>
  <c r="E192" i="26"/>
  <c r="F192" i="26"/>
  <c r="G192" i="26"/>
  <c r="H192" i="26"/>
  <c r="I192" i="26"/>
  <c r="J192" i="26"/>
  <c r="K192" i="26"/>
  <c r="L192" i="26"/>
  <c r="M192" i="26"/>
  <c r="N192" i="26"/>
  <c r="O192" i="26"/>
  <c r="P192" i="26"/>
  <c r="Q192" i="26"/>
  <c r="R192" i="26"/>
  <c r="S192" i="26"/>
  <c r="T192" i="26"/>
  <c r="U192" i="26"/>
  <c r="V192" i="26"/>
  <c r="C193" i="26"/>
  <c r="D193" i="26"/>
  <c r="E193" i="26"/>
  <c r="F193" i="26"/>
  <c r="G193" i="26"/>
  <c r="H193" i="26"/>
  <c r="I193" i="26"/>
  <c r="J193" i="26"/>
  <c r="K193" i="26"/>
  <c r="L193" i="26"/>
  <c r="M193" i="26"/>
  <c r="N193" i="26"/>
  <c r="O193" i="26"/>
  <c r="P193" i="26"/>
  <c r="Q193" i="26"/>
  <c r="R193" i="26"/>
  <c r="S193" i="26"/>
  <c r="T193" i="26"/>
  <c r="U193" i="26"/>
  <c r="V193" i="26"/>
  <c r="C194" i="26"/>
  <c r="D194" i="26"/>
  <c r="E194" i="26"/>
  <c r="F194" i="26"/>
  <c r="G194" i="26"/>
  <c r="H194" i="26"/>
  <c r="I194" i="26"/>
  <c r="J194" i="26"/>
  <c r="K194" i="26"/>
  <c r="L194" i="26"/>
  <c r="M194" i="26"/>
  <c r="N194" i="26"/>
  <c r="O194" i="26"/>
  <c r="P194" i="26"/>
  <c r="Q194" i="26"/>
  <c r="R194" i="26"/>
  <c r="S194" i="26"/>
  <c r="T194" i="26"/>
  <c r="U194" i="26"/>
  <c r="V194" i="26"/>
  <c r="C195" i="26"/>
  <c r="D195" i="26"/>
  <c r="E195" i="26"/>
  <c r="F195" i="26"/>
  <c r="G195" i="26"/>
  <c r="H195" i="26"/>
  <c r="I195" i="26"/>
  <c r="J195" i="26"/>
  <c r="K195" i="26"/>
  <c r="L195" i="26"/>
  <c r="M195" i="26"/>
  <c r="N195" i="26"/>
  <c r="O195" i="26"/>
  <c r="P195" i="26"/>
  <c r="Q195" i="26"/>
  <c r="R195" i="26"/>
  <c r="S195" i="26"/>
  <c r="T195" i="26"/>
  <c r="U195" i="26"/>
  <c r="V195" i="26"/>
  <c r="C196" i="26"/>
  <c r="D196" i="26"/>
  <c r="E196" i="26"/>
  <c r="F196" i="26"/>
  <c r="G196" i="26"/>
  <c r="H196" i="26"/>
  <c r="I196" i="26"/>
  <c r="J196" i="26"/>
  <c r="K196" i="26"/>
  <c r="L196" i="26"/>
  <c r="M196" i="26"/>
  <c r="N196" i="26"/>
  <c r="O196" i="26"/>
  <c r="P196" i="26"/>
  <c r="Q196" i="26"/>
  <c r="R196" i="26"/>
  <c r="S196" i="26"/>
  <c r="T196" i="26"/>
  <c r="U196" i="26"/>
  <c r="V196" i="26"/>
  <c r="C197" i="26"/>
  <c r="D197" i="26"/>
  <c r="E197" i="26"/>
  <c r="F197" i="26"/>
  <c r="G197" i="26"/>
  <c r="H197" i="26"/>
  <c r="I197" i="26"/>
  <c r="J197" i="26"/>
  <c r="K197" i="26"/>
  <c r="L197" i="26"/>
  <c r="M197" i="26"/>
  <c r="N197" i="26"/>
  <c r="O197" i="26"/>
  <c r="P197" i="26"/>
  <c r="Q197" i="26"/>
  <c r="R197" i="26"/>
  <c r="S197" i="26"/>
  <c r="T197" i="26"/>
  <c r="U197" i="26"/>
  <c r="V197" i="26"/>
  <c r="C198" i="26"/>
  <c r="D198" i="26"/>
  <c r="E198" i="26"/>
  <c r="F198" i="26"/>
  <c r="G198" i="26"/>
  <c r="H198" i="26"/>
  <c r="I198" i="26"/>
  <c r="J198" i="26"/>
  <c r="K198" i="26"/>
  <c r="L198" i="26"/>
  <c r="M198" i="26"/>
  <c r="N198" i="26"/>
  <c r="O198" i="26"/>
  <c r="P198" i="26"/>
  <c r="Q198" i="26"/>
  <c r="R198" i="26"/>
  <c r="S198" i="26"/>
  <c r="T198" i="26"/>
  <c r="U198" i="26"/>
  <c r="V198" i="26"/>
  <c r="C199" i="26"/>
  <c r="D199" i="26"/>
  <c r="E199" i="26"/>
  <c r="F199" i="26"/>
  <c r="G199" i="26"/>
  <c r="H199" i="26"/>
  <c r="I199" i="26"/>
  <c r="J199" i="26"/>
  <c r="K199" i="26"/>
  <c r="L199" i="26"/>
  <c r="M199" i="26"/>
  <c r="N199" i="26"/>
  <c r="O199" i="26"/>
  <c r="P199" i="26"/>
  <c r="Q199" i="26"/>
  <c r="R199" i="26"/>
  <c r="S199" i="26"/>
  <c r="T199" i="26"/>
  <c r="U199" i="26"/>
  <c r="V199" i="26"/>
  <c r="C200" i="26"/>
  <c r="D200" i="26"/>
  <c r="E200" i="26"/>
  <c r="F200" i="26"/>
  <c r="G200" i="26"/>
  <c r="H200" i="26"/>
  <c r="I200" i="26"/>
  <c r="J200" i="26"/>
  <c r="K200" i="26"/>
  <c r="L200" i="26"/>
  <c r="M200" i="26"/>
  <c r="N200" i="26"/>
  <c r="O200" i="26"/>
  <c r="P200" i="26"/>
  <c r="Q200" i="26"/>
  <c r="R200" i="26"/>
  <c r="S200" i="26"/>
  <c r="T200" i="26"/>
  <c r="U200" i="26"/>
  <c r="V200" i="26"/>
  <c r="C201" i="26"/>
  <c r="D201" i="26"/>
  <c r="E201" i="26"/>
  <c r="F201" i="26"/>
  <c r="G201" i="26"/>
  <c r="H201" i="26"/>
  <c r="I201" i="26"/>
  <c r="J201" i="26"/>
  <c r="K201" i="26"/>
  <c r="L201" i="26"/>
  <c r="M201" i="26"/>
  <c r="N201" i="26"/>
  <c r="O201" i="26"/>
  <c r="P201" i="26"/>
  <c r="Q201" i="26"/>
  <c r="R201" i="26"/>
  <c r="S201" i="26"/>
  <c r="T201" i="26"/>
  <c r="U201" i="26"/>
  <c r="V201" i="26"/>
  <c r="C202" i="26"/>
  <c r="D202" i="26"/>
  <c r="E202" i="26"/>
  <c r="F202" i="26"/>
  <c r="G202" i="26"/>
  <c r="H202" i="26"/>
  <c r="I202" i="26"/>
  <c r="J202" i="26"/>
  <c r="K202" i="26"/>
  <c r="L202" i="26"/>
  <c r="M202" i="26"/>
  <c r="N202" i="26"/>
  <c r="O202" i="26"/>
  <c r="P202" i="26"/>
  <c r="Q202" i="26"/>
  <c r="R202" i="26"/>
  <c r="S202" i="26"/>
  <c r="T202" i="26"/>
  <c r="U202" i="26"/>
  <c r="V202" i="26"/>
  <c r="C203" i="26"/>
  <c r="D203" i="26"/>
  <c r="E203" i="26"/>
  <c r="F203" i="26"/>
  <c r="G203" i="26"/>
  <c r="H203" i="26"/>
  <c r="I203" i="26"/>
  <c r="J203" i="26"/>
  <c r="K203" i="26"/>
  <c r="L203" i="26"/>
  <c r="M203" i="26"/>
  <c r="N203" i="26"/>
  <c r="O203" i="26"/>
  <c r="P203" i="26"/>
  <c r="Q203" i="26"/>
  <c r="R203" i="26"/>
  <c r="S203" i="26"/>
  <c r="T203" i="26"/>
  <c r="U203" i="26"/>
  <c r="V203" i="26"/>
  <c r="C204" i="26"/>
  <c r="D204" i="26"/>
  <c r="E204" i="26"/>
  <c r="F204" i="26"/>
  <c r="G204" i="26"/>
  <c r="H204" i="26"/>
  <c r="I204" i="26"/>
  <c r="J204" i="26"/>
  <c r="K204" i="26"/>
  <c r="L204" i="26"/>
  <c r="M204" i="26"/>
  <c r="N204" i="26"/>
  <c r="O204" i="26"/>
  <c r="P204" i="26"/>
  <c r="Q204" i="26"/>
  <c r="R204" i="26"/>
  <c r="S204" i="26"/>
  <c r="T204" i="26"/>
  <c r="U204" i="26"/>
  <c r="V204" i="26"/>
  <c r="C205" i="26"/>
  <c r="D205" i="26"/>
  <c r="E205" i="26"/>
  <c r="F205" i="26"/>
  <c r="G205" i="26"/>
  <c r="H205" i="26"/>
  <c r="I205" i="26"/>
  <c r="J205" i="26"/>
  <c r="K205" i="26"/>
  <c r="L205" i="26"/>
  <c r="M205" i="26"/>
  <c r="N205" i="26"/>
  <c r="O205" i="26"/>
  <c r="P205" i="26"/>
  <c r="Q205" i="26"/>
  <c r="R205" i="26"/>
  <c r="S205" i="26"/>
  <c r="T205" i="26"/>
  <c r="U205" i="26"/>
  <c r="V205" i="26"/>
  <c r="C206" i="26"/>
  <c r="D206" i="26"/>
  <c r="E206" i="26"/>
  <c r="F206" i="26"/>
  <c r="G206" i="26"/>
  <c r="H206" i="26"/>
  <c r="I206" i="26"/>
  <c r="J206" i="26"/>
  <c r="K206" i="26"/>
  <c r="L206" i="26"/>
  <c r="M206" i="26"/>
  <c r="N206" i="26"/>
  <c r="O206" i="26"/>
  <c r="P206" i="26"/>
  <c r="Q206" i="26"/>
  <c r="R206" i="26"/>
  <c r="S206" i="26"/>
  <c r="T206" i="26"/>
  <c r="U206" i="26"/>
  <c r="V206" i="26"/>
  <c r="C207" i="26"/>
  <c r="D207" i="26"/>
  <c r="E207" i="26"/>
  <c r="F207" i="26"/>
  <c r="G207" i="26"/>
  <c r="H207" i="26"/>
  <c r="I207" i="26"/>
  <c r="J207" i="26"/>
  <c r="K207" i="26"/>
  <c r="L207" i="26"/>
  <c r="M207" i="26"/>
  <c r="N207" i="26"/>
  <c r="O207" i="26"/>
  <c r="P207" i="26"/>
  <c r="Q207" i="26"/>
  <c r="R207" i="26"/>
  <c r="S207" i="26"/>
  <c r="T207" i="26"/>
  <c r="U207" i="26"/>
  <c r="V207" i="26"/>
  <c r="C208" i="26"/>
  <c r="D208" i="26"/>
  <c r="E208" i="26"/>
  <c r="F208" i="26"/>
  <c r="G208" i="26"/>
  <c r="H208" i="26"/>
  <c r="I208" i="26"/>
  <c r="J208" i="26"/>
  <c r="K208" i="26"/>
  <c r="L208" i="26"/>
  <c r="M208" i="26"/>
  <c r="N208" i="26"/>
  <c r="O208" i="26"/>
  <c r="P208" i="26"/>
  <c r="Q208" i="26"/>
  <c r="R208" i="26"/>
  <c r="S208" i="26"/>
  <c r="T208" i="26"/>
  <c r="U208" i="26"/>
  <c r="V208" i="26"/>
  <c r="C209" i="26"/>
  <c r="D209" i="26"/>
  <c r="E209" i="26"/>
  <c r="F209" i="26"/>
  <c r="G209" i="26"/>
  <c r="H209" i="26"/>
  <c r="I209" i="26"/>
  <c r="J209" i="26"/>
  <c r="K209" i="26"/>
  <c r="L209" i="26"/>
  <c r="M209" i="26"/>
  <c r="N209" i="26"/>
  <c r="O209" i="26"/>
  <c r="P209" i="26"/>
  <c r="Q209" i="26"/>
  <c r="R209" i="26"/>
  <c r="S209" i="26"/>
  <c r="T209" i="26"/>
  <c r="U209" i="26"/>
  <c r="V209" i="26"/>
  <c r="C210" i="26"/>
  <c r="D210" i="26"/>
  <c r="E210" i="26"/>
  <c r="F210" i="26"/>
  <c r="G210" i="26"/>
  <c r="H210" i="26"/>
  <c r="I210" i="26"/>
  <c r="J210" i="26"/>
  <c r="K210" i="26"/>
  <c r="L210" i="26"/>
  <c r="M210" i="26"/>
  <c r="N210" i="26"/>
  <c r="O210" i="26"/>
  <c r="P210" i="26"/>
  <c r="Q210" i="26"/>
  <c r="R210" i="26"/>
  <c r="S210" i="26"/>
  <c r="T210" i="26"/>
  <c r="U210" i="26"/>
  <c r="V210" i="26"/>
  <c r="C211" i="26"/>
  <c r="D211" i="26"/>
  <c r="E211" i="26"/>
  <c r="F211" i="26"/>
  <c r="G211" i="26"/>
  <c r="H211" i="26"/>
  <c r="I211" i="26"/>
  <c r="J211" i="26"/>
  <c r="K211" i="26"/>
  <c r="L211" i="26"/>
  <c r="M211" i="26"/>
  <c r="N211" i="26"/>
  <c r="O211" i="26"/>
  <c r="P211" i="26"/>
  <c r="Q211" i="26"/>
  <c r="R211" i="26"/>
  <c r="S211" i="26"/>
  <c r="T211" i="26"/>
  <c r="U211" i="26"/>
  <c r="V211" i="26"/>
  <c r="C212" i="26"/>
  <c r="D212" i="26"/>
  <c r="E212" i="26"/>
  <c r="F212" i="26"/>
  <c r="G212" i="26"/>
  <c r="H212" i="26"/>
  <c r="I212" i="26"/>
  <c r="J212" i="26"/>
  <c r="K212" i="26"/>
  <c r="L212" i="26"/>
  <c r="M212" i="26"/>
  <c r="N212" i="26"/>
  <c r="O212" i="26"/>
  <c r="P212" i="26"/>
  <c r="Q212" i="26"/>
  <c r="R212" i="26"/>
  <c r="S212" i="26"/>
  <c r="T212" i="26"/>
  <c r="U212" i="26"/>
  <c r="V212" i="26"/>
  <c r="C213" i="26"/>
  <c r="D213" i="26"/>
  <c r="E213" i="26"/>
  <c r="F213" i="26"/>
  <c r="G213" i="26"/>
  <c r="H213" i="26"/>
  <c r="I213" i="26"/>
  <c r="J213" i="26"/>
  <c r="K213" i="26"/>
  <c r="L213" i="26"/>
  <c r="M213" i="26"/>
  <c r="N213" i="26"/>
  <c r="O213" i="26"/>
  <c r="P213" i="26"/>
  <c r="Q213" i="26"/>
  <c r="R213" i="26"/>
  <c r="S213" i="26"/>
  <c r="T213" i="26"/>
  <c r="U213" i="26"/>
  <c r="V213" i="26"/>
  <c r="C214" i="26"/>
  <c r="D214" i="26"/>
  <c r="E214" i="26"/>
  <c r="F214" i="26"/>
  <c r="G214" i="26"/>
  <c r="H214" i="26"/>
  <c r="I214" i="26"/>
  <c r="J214" i="26"/>
  <c r="K214" i="26"/>
  <c r="L214" i="26"/>
  <c r="M214" i="26"/>
  <c r="N214" i="26"/>
  <c r="O214" i="26"/>
  <c r="P214" i="26"/>
  <c r="Q214" i="26"/>
  <c r="R214" i="26"/>
  <c r="S214" i="26"/>
  <c r="T214" i="26"/>
  <c r="U214" i="26"/>
  <c r="V214" i="26"/>
  <c r="C215" i="26"/>
  <c r="D215" i="26"/>
  <c r="E215" i="26"/>
  <c r="F215" i="26"/>
  <c r="G215" i="26"/>
  <c r="H215" i="26"/>
  <c r="I215" i="26"/>
  <c r="J215" i="26"/>
  <c r="K215" i="26"/>
  <c r="L215" i="26"/>
  <c r="M215" i="26"/>
  <c r="N215" i="26"/>
  <c r="O215" i="26"/>
  <c r="P215" i="26"/>
  <c r="Q215" i="26"/>
  <c r="R215" i="26"/>
  <c r="S215" i="26"/>
  <c r="T215" i="26"/>
  <c r="U215" i="26"/>
  <c r="V215" i="26"/>
  <c r="C216" i="26"/>
  <c r="D216" i="26"/>
  <c r="E216" i="26"/>
  <c r="F216" i="26"/>
  <c r="G216" i="26"/>
  <c r="H216" i="26"/>
  <c r="I216" i="26"/>
  <c r="J216" i="26"/>
  <c r="K216" i="26"/>
  <c r="L216" i="26"/>
  <c r="M216" i="26"/>
  <c r="N216" i="26"/>
  <c r="O216" i="26"/>
  <c r="P216" i="26"/>
  <c r="Q216" i="26"/>
  <c r="R216" i="26"/>
  <c r="S216" i="26"/>
  <c r="T216" i="26"/>
  <c r="U216" i="26"/>
  <c r="V216" i="26"/>
  <c r="C217" i="26"/>
  <c r="D217" i="26"/>
  <c r="E217" i="26"/>
  <c r="F217" i="26"/>
  <c r="G217" i="26"/>
  <c r="H217" i="26"/>
  <c r="I217" i="26"/>
  <c r="J217" i="26"/>
  <c r="K217" i="26"/>
  <c r="L217" i="26"/>
  <c r="M217" i="26"/>
  <c r="N217" i="26"/>
  <c r="O217" i="26"/>
  <c r="P217" i="26"/>
  <c r="Q217" i="26"/>
  <c r="R217" i="26"/>
  <c r="S217" i="26"/>
  <c r="T217" i="26"/>
  <c r="U217" i="26"/>
  <c r="V217" i="26"/>
  <c r="C218" i="26"/>
  <c r="D218" i="26"/>
  <c r="E218" i="26"/>
  <c r="F218" i="26"/>
  <c r="G218" i="26"/>
  <c r="H218" i="26"/>
  <c r="I218" i="26"/>
  <c r="J218" i="26"/>
  <c r="K218" i="26"/>
  <c r="L218" i="26"/>
  <c r="M218" i="26"/>
  <c r="N218" i="26"/>
  <c r="O218" i="26"/>
  <c r="P218" i="26"/>
  <c r="Q218" i="26"/>
  <c r="R218" i="26"/>
  <c r="S218" i="26"/>
  <c r="T218" i="26"/>
  <c r="U218" i="26"/>
  <c r="V218" i="26"/>
  <c r="C219" i="26"/>
  <c r="D219" i="26"/>
  <c r="E219" i="26"/>
  <c r="F219" i="26"/>
  <c r="G219" i="26"/>
  <c r="H219" i="26"/>
  <c r="I219" i="26"/>
  <c r="J219" i="26"/>
  <c r="K219" i="26"/>
  <c r="L219" i="26"/>
  <c r="M219" i="26"/>
  <c r="N219" i="26"/>
  <c r="O219" i="26"/>
  <c r="P219" i="26"/>
  <c r="Q219" i="26"/>
  <c r="R219" i="26"/>
  <c r="S219" i="26"/>
  <c r="T219" i="26"/>
  <c r="U219" i="26"/>
  <c r="V219" i="26"/>
  <c r="C220" i="26"/>
  <c r="D220" i="26"/>
  <c r="E220" i="26"/>
  <c r="F220" i="26"/>
  <c r="G220" i="26"/>
  <c r="H220" i="26"/>
  <c r="I220" i="26"/>
  <c r="J220" i="26"/>
  <c r="K220" i="26"/>
  <c r="L220" i="26"/>
  <c r="M220" i="26"/>
  <c r="N220" i="26"/>
  <c r="O220" i="26"/>
  <c r="P220" i="26"/>
  <c r="Q220" i="26"/>
  <c r="R220" i="26"/>
  <c r="S220" i="26"/>
  <c r="T220" i="26"/>
  <c r="U220" i="26"/>
  <c r="V220" i="26"/>
  <c r="C221" i="26"/>
  <c r="D221" i="26"/>
  <c r="E221" i="26"/>
  <c r="F221" i="26"/>
  <c r="G221" i="26"/>
  <c r="H221" i="26"/>
  <c r="I221" i="26"/>
  <c r="J221" i="26"/>
  <c r="K221" i="26"/>
  <c r="L221" i="26"/>
  <c r="M221" i="26"/>
  <c r="N221" i="26"/>
  <c r="O221" i="26"/>
  <c r="P221" i="26"/>
  <c r="Q221" i="26"/>
  <c r="R221" i="26"/>
  <c r="S221" i="26"/>
  <c r="T221" i="26"/>
  <c r="U221" i="26"/>
  <c r="V221" i="26"/>
  <c r="C222" i="26"/>
  <c r="D222" i="26"/>
  <c r="E222" i="26"/>
  <c r="F222" i="26"/>
  <c r="G222" i="26"/>
  <c r="H222" i="26"/>
  <c r="I222" i="26"/>
  <c r="J222" i="26"/>
  <c r="K222" i="26"/>
  <c r="L222" i="26"/>
  <c r="M222" i="26"/>
  <c r="N222" i="26"/>
  <c r="O222" i="26"/>
  <c r="P222" i="26"/>
  <c r="Q222" i="26"/>
  <c r="R222" i="26"/>
  <c r="S222" i="26"/>
  <c r="T222" i="26"/>
  <c r="U222" i="26"/>
  <c r="V222" i="26"/>
  <c r="C223" i="26"/>
  <c r="D223" i="26"/>
  <c r="E223" i="26"/>
  <c r="F223" i="26"/>
  <c r="G223" i="26"/>
  <c r="H223" i="26"/>
  <c r="I223" i="26"/>
  <c r="J223" i="26"/>
  <c r="K223" i="26"/>
  <c r="L223" i="26"/>
  <c r="M223" i="26"/>
  <c r="N223" i="26"/>
  <c r="O223" i="26"/>
  <c r="P223" i="26"/>
  <c r="Q223" i="26"/>
  <c r="R223" i="26"/>
  <c r="S223" i="26"/>
  <c r="T223" i="26"/>
  <c r="U223" i="26"/>
  <c r="V223" i="26"/>
  <c r="C224" i="26"/>
  <c r="D224" i="26"/>
  <c r="E224" i="26"/>
  <c r="F224" i="26"/>
  <c r="G224" i="26"/>
  <c r="H224" i="26"/>
  <c r="I224" i="26"/>
  <c r="J224" i="26"/>
  <c r="K224" i="26"/>
  <c r="L224" i="26"/>
  <c r="M224" i="26"/>
  <c r="N224" i="26"/>
  <c r="O224" i="26"/>
  <c r="P224" i="26"/>
  <c r="Q224" i="26"/>
  <c r="R224" i="26"/>
  <c r="S224" i="26"/>
  <c r="T224" i="26"/>
  <c r="U224" i="26"/>
  <c r="V224" i="26"/>
  <c r="C225" i="26"/>
  <c r="D225" i="26"/>
  <c r="E225" i="26"/>
  <c r="F225" i="26"/>
  <c r="G225" i="26"/>
  <c r="H225" i="26"/>
  <c r="I225" i="26"/>
  <c r="J225" i="26"/>
  <c r="K225" i="26"/>
  <c r="L225" i="26"/>
  <c r="M225" i="26"/>
  <c r="N225" i="26"/>
  <c r="O225" i="26"/>
  <c r="P225" i="26"/>
  <c r="Q225" i="26"/>
  <c r="R225" i="26"/>
  <c r="S225" i="26"/>
  <c r="T225" i="26"/>
  <c r="U225" i="26"/>
  <c r="V225" i="26"/>
  <c r="C226" i="26"/>
  <c r="D226" i="26"/>
  <c r="E226" i="26"/>
  <c r="F226" i="26"/>
  <c r="G226" i="26"/>
  <c r="H226" i="26"/>
  <c r="I226" i="26"/>
  <c r="J226" i="26"/>
  <c r="K226" i="26"/>
  <c r="L226" i="26"/>
  <c r="M226" i="26"/>
  <c r="N226" i="26"/>
  <c r="O226" i="26"/>
  <c r="P226" i="26"/>
  <c r="Q226" i="26"/>
  <c r="R226" i="26"/>
  <c r="S226" i="26"/>
  <c r="T226" i="26"/>
  <c r="U226" i="26"/>
  <c r="V226" i="26"/>
  <c r="C227" i="26"/>
  <c r="D227" i="26"/>
  <c r="E227" i="26"/>
  <c r="F227" i="26"/>
  <c r="G227" i="26"/>
  <c r="H227" i="26"/>
  <c r="I227" i="26"/>
  <c r="J227" i="26"/>
  <c r="K227" i="26"/>
  <c r="L227" i="26"/>
  <c r="M227" i="26"/>
  <c r="N227" i="26"/>
  <c r="O227" i="26"/>
  <c r="P227" i="26"/>
  <c r="Q227" i="26"/>
  <c r="R227" i="26"/>
  <c r="S227" i="26"/>
  <c r="T227" i="26"/>
  <c r="U227" i="26"/>
  <c r="V227" i="26"/>
  <c r="C228" i="26"/>
  <c r="D228" i="26"/>
  <c r="E228" i="26"/>
  <c r="F228" i="26"/>
  <c r="G228" i="26"/>
  <c r="H228" i="26"/>
  <c r="I228" i="26"/>
  <c r="J228" i="26"/>
  <c r="K228" i="26"/>
  <c r="L228" i="26"/>
  <c r="M228" i="26"/>
  <c r="N228" i="26"/>
  <c r="O228" i="26"/>
  <c r="P228" i="26"/>
  <c r="Q228" i="26"/>
  <c r="R228" i="26"/>
  <c r="S228" i="26"/>
  <c r="T228" i="26"/>
  <c r="U228" i="26"/>
  <c r="V228" i="26"/>
  <c r="C229" i="26"/>
  <c r="D229" i="26"/>
  <c r="E229" i="26"/>
  <c r="F229" i="26"/>
  <c r="G229" i="26"/>
  <c r="H229" i="26"/>
  <c r="I229" i="26"/>
  <c r="J229" i="26"/>
  <c r="K229" i="26"/>
  <c r="L229" i="26"/>
  <c r="M229" i="26"/>
  <c r="N229" i="26"/>
  <c r="O229" i="26"/>
  <c r="P229" i="26"/>
  <c r="Q229" i="26"/>
  <c r="R229" i="26"/>
  <c r="S229" i="26"/>
  <c r="T229" i="26"/>
  <c r="U229" i="26"/>
  <c r="V229" i="26"/>
  <c r="C230" i="26"/>
  <c r="D230" i="26"/>
  <c r="E230" i="26"/>
  <c r="F230" i="26"/>
  <c r="G230" i="26"/>
  <c r="H230" i="26"/>
  <c r="I230" i="26"/>
  <c r="J230" i="26"/>
  <c r="K230" i="26"/>
  <c r="L230" i="26"/>
  <c r="M230" i="26"/>
  <c r="N230" i="26"/>
  <c r="O230" i="26"/>
  <c r="P230" i="26"/>
  <c r="Q230" i="26"/>
  <c r="R230" i="26"/>
  <c r="S230" i="26"/>
  <c r="T230" i="26"/>
  <c r="U230" i="26"/>
  <c r="V230" i="26"/>
  <c r="C231" i="26"/>
  <c r="D231" i="26"/>
  <c r="E231" i="26"/>
  <c r="F231" i="26"/>
  <c r="G231" i="26"/>
  <c r="H231" i="26"/>
  <c r="I231" i="26"/>
  <c r="J231" i="26"/>
  <c r="K231" i="26"/>
  <c r="L231" i="26"/>
  <c r="M231" i="26"/>
  <c r="N231" i="26"/>
  <c r="O231" i="26"/>
  <c r="P231" i="26"/>
  <c r="Q231" i="26"/>
  <c r="R231" i="26"/>
  <c r="S231" i="26"/>
  <c r="T231" i="26"/>
  <c r="U231" i="26"/>
  <c r="V231" i="26"/>
  <c r="C232" i="26"/>
  <c r="D232" i="26"/>
  <c r="E232" i="26"/>
  <c r="F232" i="26"/>
  <c r="G232" i="26"/>
  <c r="H232" i="26"/>
  <c r="I232" i="26"/>
  <c r="J232" i="26"/>
  <c r="K232" i="26"/>
  <c r="L232" i="26"/>
  <c r="M232" i="26"/>
  <c r="N232" i="26"/>
  <c r="O232" i="26"/>
  <c r="P232" i="26"/>
  <c r="Q232" i="26"/>
  <c r="R232" i="26"/>
  <c r="S232" i="26"/>
  <c r="T232" i="26"/>
  <c r="U232" i="26"/>
  <c r="V232" i="26"/>
  <c r="C233" i="26"/>
  <c r="D233" i="26"/>
  <c r="E233" i="26"/>
  <c r="F233" i="26"/>
  <c r="G233" i="26"/>
  <c r="H233" i="26"/>
  <c r="I233" i="26"/>
  <c r="J233" i="26"/>
  <c r="K233" i="26"/>
  <c r="L233" i="26"/>
  <c r="M233" i="26"/>
  <c r="N233" i="26"/>
  <c r="O233" i="26"/>
  <c r="P233" i="26"/>
  <c r="Q233" i="26"/>
  <c r="R233" i="26"/>
  <c r="S233" i="26"/>
  <c r="T233" i="26"/>
  <c r="U233" i="26"/>
  <c r="V233" i="26"/>
  <c r="C234" i="26"/>
  <c r="D234" i="26"/>
  <c r="E234" i="26"/>
  <c r="F234" i="26"/>
  <c r="G234" i="26"/>
  <c r="H234" i="26"/>
  <c r="I234" i="26"/>
  <c r="J234" i="26"/>
  <c r="K234" i="26"/>
  <c r="L234" i="26"/>
  <c r="M234" i="26"/>
  <c r="N234" i="26"/>
  <c r="O234" i="26"/>
  <c r="P234" i="26"/>
  <c r="Q234" i="26"/>
  <c r="R234" i="26"/>
  <c r="S234" i="26"/>
  <c r="T234" i="26"/>
  <c r="U234" i="26"/>
  <c r="V234" i="26"/>
  <c r="C235" i="26"/>
  <c r="D235" i="26"/>
  <c r="E235" i="26"/>
  <c r="F235" i="26"/>
  <c r="G235" i="26"/>
  <c r="H235" i="26"/>
  <c r="I235" i="26"/>
  <c r="J235" i="26"/>
  <c r="K235" i="26"/>
  <c r="L235" i="26"/>
  <c r="M235" i="26"/>
  <c r="N235" i="26"/>
  <c r="O235" i="26"/>
  <c r="P235" i="26"/>
  <c r="Q235" i="26"/>
  <c r="R235" i="26"/>
  <c r="S235" i="26"/>
  <c r="T235" i="26"/>
  <c r="U235" i="26"/>
  <c r="V235" i="26"/>
  <c r="C236" i="26"/>
  <c r="D236" i="26"/>
  <c r="E236" i="26"/>
  <c r="F236" i="26"/>
  <c r="G236" i="26"/>
  <c r="H236" i="26"/>
  <c r="I236" i="26"/>
  <c r="J236" i="26"/>
  <c r="K236" i="26"/>
  <c r="L236" i="26"/>
  <c r="M236" i="26"/>
  <c r="N236" i="26"/>
  <c r="O236" i="26"/>
  <c r="P236" i="26"/>
  <c r="Q236" i="26"/>
  <c r="R236" i="26"/>
  <c r="S236" i="26"/>
  <c r="T236" i="26"/>
  <c r="U236" i="26"/>
  <c r="V236" i="26"/>
  <c r="C237" i="26"/>
  <c r="D237" i="26"/>
  <c r="E237" i="26"/>
  <c r="F237" i="26"/>
  <c r="G237" i="26"/>
  <c r="H237" i="26"/>
  <c r="I237" i="26"/>
  <c r="J237" i="26"/>
  <c r="K237" i="26"/>
  <c r="L237" i="26"/>
  <c r="M237" i="26"/>
  <c r="N237" i="26"/>
  <c r="O237" i="26"/>
  <c r="P237" i="26"/>
  <c r="Q237" i="26"/>
  <c r="R237" i="26"/>
  <c r="S237" i="26"/>
  <c r="T237" i="26"/>
  <c r="U237" i="26"/>
  <c r="V237" i="26"/>
  <c r="C238" i="26"/>
  <c r="D238" i="26"/>
  <c r="E238" i="26"/>
  <c r="F238" i="26"/>
  <c r="G238" i="26"/>
  <c r="H238" i="26"/>
  <c r="I238" i="26"/>
  <c r="J238" i="26"/>
  <c r="K238" i="26"/>
  <c r="L238" i="26"/>
  <c r="M238" i="26"/>
  <c r="N238" i="26"/>
  <c r="O238" i="26"/>
  <c r="P238" i="26"/>
  <c r="Q238" i="26"/>
  <c r="R238" i="26"/>
  <c r="S238" i="26"/>
  <c r="T238" i="26"/>
  <c r="U238" i="26"/>
  <c r="V238" i="26"/>
  <c r="C239" i="26"/>
  <c r="D239" i="26"/>
  <c r="E239" i="26"/>
  <c r="F239" i="26"/>
  <c r="G239" i="26"/>
  <c r="H239" i="26"/>
  <c r="I239" i="26"/>
  <c r="J239" i="26"/>
  <c r="K239" i="26"/>
  <c r="L239" i="26"/>
  <c r="M239" i="26"/>
  <c r="N239" i="26"/>
  <c r="O239" i="26"/>
  <c r="P239" i="26"/>
  <c r="Q239" i="26"/>
  <c r="R239" i="26"/>
  <c r="S239" i="26"/>
  <c r="T239" i="26"/>
  <c r="U239" i="26"/>
  <c r="V239" i="26"/>
  <c r="C240" i="26"/>
  <c r="D240" i="26"/>
  <c r="E240" i="26"/>
  <c r="F240" i="26"/>
  <c r="G240" i="26"/>
  <c r="H240" i="26"/>
  <c r="I240" i="26"/>
  <c r="J240" i="26"/>
  <c r="K240" i="26"/>
  <c r="L240" i="26"/>
  <c r="M240" i="26"/>
  <c r="N240" i="26"/>
  <c r="O240" i="26"/>
  <c r="P240" i="26"/>
  <c r="Q240" i="26"/>
  <c r="R240" i="26"/>
  <c r="S240" i="26"/>
  <c r="T240" i="26"/>
  <c r="U240" i="26"/>
  <c r="V240" i="26"/>
  <c r="C241" i="26"/>
  <c r="D241" i="26"/>
  <c r="E241" i="26"/>
  <c r="F241" i="26"/>
  <c r="G241" i="26"/>
  <c r="H241" i="26"/>
  <c r="I241" i="26"/>
  <c r="J241" i="26"/>
  <c r="K241" i="26"/>
  <c r="L241" i="26"/>
  <c r="M241" i="26"/>
  <c r="N241" i="26"/>
  <c r="O241" i="26"/>
  <c r="P241" i="26"/>
  <c r="Q241" i="26"/>
  <c r="R241" i="26"/>
  <c r="S241" i="26"/>
  <c r="T241" i="26"/>
  <c r="U241" i="26"/>
  <c r="V241" i="26"/>
  <c r="C242" i="26"/>
  <c r="D242" i="26"/>
  <c r="E242" i="26"/>
  <c r="F242" i="26"/>
  <c r="G242" i="26"/>
  <c r="H242" i="26"/>
  <c r="I242" i="26"/>
  <c r="J242" i="26"/>
  <c r="K242" i="26"/>
  <c r="L242" i="26"/>
  <c r="M242" i="26"/>
  <c r="N242" i="26"/>
  <c r="O242" i="26"/>
  <c r="P242" i="26"/>
  <c r="Q242" i="26"/>
  <c r="R242" i="26"/>
  <c r="S242" i="26"/>
  <c r="T242" i="26"/>
  <c r="U242" i="26"/>
  <c r="V242" i="26"/>
  <c r="C243" i="26"/>
  <c r="D243" i="26"/>
  <c r="E243" i="26"/>
  <c r="F243" i="26"/>
  <c r="G243" i="26"/>
  <c r="H243" i="26"/>
  <c r="I243" i="26"/>
  <c r="J243" i="26"/>
  <c r="K243" i="26"/>
  <c r="L243" i="26"/>
  <c r="M243" i="26"/>
  <c r="N243" i="26"/>
  <c r="O243" i="26"/>
  <c r="P243" i="26"/>
  <c r="Q243" i="26"/>
  <c r="R243" i="26"/>
  <c r="S243" i="26"/>
  <c r="T243" i="26"/>
  <c r="U243" i="26"/>
  <c r="V243" i="26"/>
  <c r="C244" i="26"/>
  <c r="D244" i="26"/>
  <c r="E244" i="26"/>
  <c r="F244" i="26"/>
  <c r="G244" i="26"/>
  <c r="H244" i="26"/>
  <c r="I244" i="26"/>
  <c r="J244" i="26"/>
  <c r="K244" i="26"/>
  <c r="L244" i="26"/>
  <c r="M244" i="26"/>
  <c r="N244" i="26"/>
  <c r="O244" i="26"/>
  <c r="P244" i="26"/>
  <c r="Q244" i="26"/>
  <c r="R244" i="26"/>
  <c r="S244" i="26"/>
  <c r="T244" i="26"/>
  <c r="U244" i="26"/>
  <c r="V244" i="26"/>
  <c r="C245" i="26"/>
  <c r="D245" i="26"/>
  <c r="E245" i="26"/>
  <c r="F245" i="26"/>
  <c r="G245" i="26"/>
  <c r="H245" i="26"/>
  <c r="I245" i="26"/>
  <c r="J245" i="26"/>
  <c r="K245" i="26"/>
  <c r="L245" i="26"/>
  <c r="M245" i="26"/>
  <c r="N245" i="26"/>
  <c r="O245" i="26"/>
  <c r="P245" i="26"/>
  <c r="Q245" i="26"/>
  <c r="R245" i="26"/>
  <c r="S245" i="26"/>
  <c r="T245" i="26"/>
  <c r="U245" i="26"/>
  <c r="V245" i="26"/>
  <c r="C246" i="26"/>
  <c r="D246" i="26"/>
  <c r="E246" i="26"/>
  <c r="F246" i="26"/>
  <c r="G246" i="26"/>
  <c r="H246" i="26"/>
  <c r="I246" i="26"/>
  <c r="J246" i="26"/>
  <c r="K246" i="26"/>
  <c r="L246" i="26"/>
  <c r="M246" i="26"/>
  <c r="N246" i="26"/>
  <c r="O246" i="26"/>
  <c r="P246" i="26"/>
  <c r="Q246" i="26"/>
  <c r="R246" i="26"/>
  <c r="S246" i="26"/>
  <c r="T246" i="26"/>
  <c r="U246" i="26"/>
  <c r="V246" i="26"/>
  <c r="C247" i="26"/>
  <c r="D247" i="26"/>
  <c r="E247" i="26"/>
  <c r="F247" i="26"/>
  <c r="G247" i="26"/>
  <c r="H247" i="26"/>
  <c r="I247" i="26"/>
  <c r="J247" i="26"/>
  <c r="K247" i="26"/>
  <c r="L247" i="26"/>
  <c r="M247" i="26"/>
  <c r="N247" i="26"/>
  <c r="O247" i="26"/>
  <c r="P247" i="26"/>
  <c r="Q247" i="26"/>
  <c r="R247" i="26"/>
  <c r="S247" i="26"/>
  <c r="T247" i="26"/>
  <c r="U247" i="26"/>
  <c r="V247" i="26"/>
  <c r="C248" i="26"/>
  <c r="D248" i="26"/>
  <c r="E248" i="26"/>
  <c r="F248" i="26"/>
  <c r="G248" i="26"/>
  <c r="H248" i="26"/>
  <c r="I248" i="26"/>
  <c r="J248" i="26"/>
  <c r="K248" i="26"/>
  <c r="L248" i="26"/>
  <c r="M248" i="26"/>
  <c r="N248" i="26"/>
  <c r="O248" i="26"/>
  <c r="P248" i="26"/>
  <c r="Q248" i="26"/>
  <c r="R248" i="26"/>
  <c r="S248" i="26"/>
  <c r="T248" i="26"/>
  <c r="U248" i="26"/>
  <c r="V248" i="26"/>
  <c r="C249" i="26"/>
  <c r="D249" i="26"/>
  <c r="E249" i="26"/>
  <c r="F249" i="26"/>
  <c r="G249" i="26"/>
  <c r="H249" i="26"/>
  <c r="I249" i="26"/>
  <c r="J249" i="26"/>
  <c r="K249" i="26"/>
  <c r="L249" i="26"/>
  <c r="M249" i="26"/>
  <c r="N249" i="26"/>
  <c r="O249" i="26"/>
  <c r="P249" i="26"/>
  <c r="Q249" i="26"/>
  <c r="R249" i="26"/>
  <c r="S249" i="26"/>
  <c r="T249" i="26"/>
  <c r="U249" i="26"/>
  <c r="V249" i="26"/>
  <c r="C250" i="26"/>
  <c r="D250" i="26"/>
  <c r="E250" i="26"/>
  <c r="F250" i="26"/>
  <c r="G250" i="26"/>
  <c r="H250" i="26"/>
  <c r="I250" i="26"/>
  <c r="J250" i="26"/>
  <c r="K250" i="26"/>
  <c r="L250" i="26"/>
  <c r="M250" i="26"/>
  <c r="N250" i="26"/>
  <c r="O250" i="26"/>
  <c r="P250" i="26"/>
  <c r="Q250" i="26"/>
  <c r="R250" i="26"/>
  <c r="S250" i="26"/>
  <c r="T250" i="26"/>
  <c r="U250" i="26"/>
  <c r="V250" i="26"/>
  <c r="C251" i="26"/>
  <c r="D251" i="26"/>
  <c r="E251" i="26"/>
  <c r="F251" i="26"/>
  <c r="G251" i="26"/>
  <c r="H251" i="26"/>
  <c r="I251" i="26"/>
  <c r="J251" i="26"/>
  <c r="K251" i="26"/>
  <c r="L251" i="26"/>
  <c r="M251" i="26"/>
  <c r="N251" i="26"/>
  <c r="O251" i="26"/>
  <c r="P251" i="26"/>
  <c r="Q251" i="26"/>
  <c r="R251" i="26"/>
  <c r="S251" i="26"/>
  <c r="T251" i="26"/>
  <c r="U251" i="26"/>
  <c r="V251" i="26"/>
  <c r="C252" i="26"/>
  <c r="D252" i="26"/>
  <c r="E252" i="26"/>
  <c r="F252" i="26"/>
  <c r="G252" i="26"/>
  <c r="H252" i="26"/>
  <c r="I252" i="26"/>
  <c r="J252" i="26"/>
  <c r="K252" i="26"/>
  <c r="L252" i="26"/>
  <c r="M252" i="26"/>
  <c r="N252" i="26"/>
  <c r="O252" i="26"/>
  <c r="P252" i="26"/>
  <c r="Q252" i="26"/>
  <c r="R252" i="26"/>
  <c r="S252" i="26"/>
  <c r="T252" i="26"/>
  <c r="U252" i="26"/>
  <c r="V252" i="26"/>
  <c r="C253" i="26"/>
  <c r="D253" i="26"/>
  <c r="E253" i="26"/>
  <c r="F253" i="26"/>
  <c r="G253" i="26"/>
  <c r="H253" i="26"/>
  <c r="I253" i="26"/>
  <c r="J253" i="26"/>
  <c r="K253" i="26"/>
  <c r="L253" i="26"/>
  <c r="M253" i="26"/>
  <c r="N253" i="26"/>
  <c r="O253" i="26"/>
  <c r="P253" i="26"/>
  <c r="Q253" i="26"/>
  <c r="R253" i="26"/>
  <c r="S253" i="26"/>
  <c r="T253" i="26"/>
  <c r="U253" i="26"/>
  <c r="V253" i="26"/>
  <c r="C254" i="26"/>
  <c r="D254" i="26"/>
  <c r="E254" i="26"/>
  <c r="F254" i="26"/>
  <c r="G254" i="26"/>
  <c r="H254" i="26"/>
  <c r="I254" i="26"/>
  <c r="J254" i="26"/>
  <c r="K254" i="26"/>
  <c r="L254" i="26"/>
  <c r="M254" i="26"/>
  <c r="N254" i="26"/>
  <c r="O254" i="26"/>
  <c r="P254" i="26"/>
  <c r="Q254" i="26"/>
  <c r="R254" i="26"/>
  <c r="S254" i="26"/>
  <c r="T254" i="26"/>
  <c r="U254" i="26"/>
  <c r="V254" i="26"/>
  <c r="C255" i="26"/>
  <c r="D255" i="26"/>
  <c r="E255" i="26"/>
  <c r="F255" i="26"/>
  <c r="G255" i="26"/>
  <c r="H255" i="26"/>
  <c r="I255" i="26"/>
  <c r="J255" i="26"/>
  <c r="K255" i="26"/>
  <c r="L255" i="26"/>
  <c r="M255" i="26"/>
  <c r="N255" i="26"/>
  <c r="O255" i="26"/>
  <c r="P255" i="26"/>
  <c r="Q255" i="26"/>
  <c r="R255" i="26"/>
  <c r="S255" i="26"/>
  <c r="T255" i="26"/>
  <c r="U255" i="26"/>
  <c r="V255" i="26"/>
  <c r="C256" i="26"/>
  <c r="D256" i="26"/>
  <c r="E256" i="26"/>
  <c r="F256" i="26"/>
  <c r="G256" i="26"/>
  <c r="H256" i="26"/>
  <c r="I256" i="26"/>
  <c r="J256" i="26"/>
  <c r="K256" i="26"/>
  <c r="L256" i="26"/>
  <c r="M256" i="26"/>
  <c r="N256" i="26"/>
  <c r="O256" i="26"/>
  <c r="P256" i="26"/>
  <c r="Q256" i="26"/>
  <c r="R256" i="26"/>
  <c r="S256" i="26"/>
  <c r="T256" i="26"/>
  <c r="U256" i="26"/>
  <c r="V256" i="26"/>
  <c r="C257" i="26"/>
  <c r="D257" i="26"/>
  <c r="E257" i="26"/>
  <c r="F257" i="26"/>
  <c r="G257" i="26"/>
  <c r="H257" i="26"/>
  <c r="I257" i="26"/>
  <c r="J257" i="26"/>
  <c r="K257" i="26"/>
  <c r="L257" i="26"/>
  <c r="M257" i="26"/>
  <c r="N257" i="26"/>
  <c r="O257" i="26"/>
  <c r="P257" i="26"/>
  <c r="Q257" i="26"/>
  <c r="R257" i="26"/>
  <c r="S257" i="26"/>
  <c r="T257" i="26"/>
  <c r="U257" i="26"/>
  <c r="V257" i="26"/>
  <c r="C258" i="26"/>
  <c r="D258" i="26"/>
  <c r="E258" i="26"/>
  <c r="F258" i="26"/>
  <c r="G258" i="26"/>
  <c r="H258" i="26"/>
  <c r="I258" i="26"/>
  <c r="J258" i="26"/>
  <c r="K258" i="26"/>
  <c r="L258" i="26"/>
  <c r="M258" i="26"/>
  <c r="N258" i="26"/>
  <c r="O258" i="26"/>
  <c r="P258" i="26"/>
  <c r="Q258" i="26"/>
  <c r="R258" i="26"/>
  <c r="S258" i="26"/>
  <c r="T258" i="26"/>
  <c r="U258" i="26"/>
  <c r="V258" i="26"/>
  <c r="C259" i="26"/>
  <c r="D259" i="26"/>
  <c r="E259" i="26"/>
  <c r="F259" i="26"/>
  <c r="G259" i="26"/>
  <c r="H259" i="26"/>
  <c r="I259" i="26"/>
  <c r="J259" i="26"/>
  <c r="K259" i="26"/>
  <c r="L259" i="26"/>
  <c r="M259" i="26"/>
  <c r="N259" i="26"/>
  <c r="O259" i="26"/>
  <c r="P259" i="26"/>
  <c r="Q259" i="26"/>
  <c r="R259" i="26"/>
  <c r="S259" i="26"/>
  <c r="T259" i="26"/>
  <c r="U259" i="26"/>
  <c r="V259" i="26"/>
  <c r="C260" i="26"/>
  <c r="D260" i="26"/>
  <c r="E260" i="26"/>
  <c r="F260" i="26"/>
  <c r="G260" i="26"/>
  <c r="H260" i="26"/>
  <c r="I260" i="26"/>
  <c r="J260" i="26"/>
  <c r="K260" i="26"/>
  <c r="L260" i="26"/>
  <c r="M260" i="26"/>
  <c r="N260" i="26"/>
  <c r="O260" i="26"/>
  <c r="P260" i="26"/>
  <c r="Q260" i="26"/>
  <c r="R260" i="26"/>
  <c r="S260" i="26"/>
  <c r="T260" i="26"/>
  <c r="U260" i="26"/>
  <c r="V260" i="26"/>
  <c r="C261" i="26"/>
  <c r="D261" i="26"/>
  <c r="E261" i="26"/>
  <c r="F261" i="26"/>
  <c r="G261" i="26"/>
  <c r="H261" i="26"/>
  <c r="I261" i="26"/>
  <c r="J261" i="26"/>
  <c r="K261" i="26"/>
  <c r="L261" i="26"/>
  <c r="M261" i="26"/>
  <c r="N261" i="26"/>
  <c r="O261" i="26"/>
  <c r="P261" i="26"/>
  <c r="Q261" i="26"/>
  <c r="R261" i="26"/>
  <c r="S261" i="26"/>
  <c r="T261" i="26"/>
  <c r="U261" i="26"/>
  <c r="V261" i="26"/>
  <c r="C262" i="26"/>
  <c r="D262" i="26"/>
  <c r="E262" i="26"/>
  <c r="F262" i="26"/>
  <c r="G262" i="26"/>
  <c r="H262" i="26"/>
  <c r="I262" i="26"/>
  <c r="J262" i="26"/>
  <c r="K262" i="26"/>
  <c r="L262" i="26"/>
  <c r="M262" i="26"/>
  <c r="N262" i="26"/>
  <c r="O262" i="26"/>
  <c r="P262" i="26"/>
  <c r="Q262" i="26"/>
  <c r="R262" i="26"/>
  <c r="S262" i="26"/>
  <c r="T262" i="26"/>
  <c r="U262" i="26"/>
  <c r="V262" i="26"/>
  <c r="C263" i="26"/>
  <c r="D263" i="26"/>
  <c r="E263" i="26"/>
  <c r="F263" i="26"/>
  <c r="G263" i="26"/>
  <c r="H263" i="26"/>
  <c r="I263" i="26"/>
  <c r="J263" i="26"/>
  <c r="K263" i="26"/>
  <c r="L263" i="26"/>
  <c r="M263" i="26"/>
  <c r="N263" i="26"/>
  <c r="O263" i="26"/>
  <c r="P263" i="26"/>
  <c r="Q263" i="26"/>
  <c r="R263" i="26"/>
  <c r="S263" i="26"/>
  <c r="T263" i="26"/>
  <c r="U263" i="26"/>
  <c r="V263" i="26"/>
  <c r="C264" i="26"/>
  <c r="D264" i="26"/>
  <c r="E264" i="26"/>
  <c r="F264" i="26"/>
  <c r="G264" i="26"/>
  <c r="H264" i="26"/>
  <c r="I264" i="26"/>
  <c r="J264" i="26"/>
  <c r="K264" i="26"/>
  <c r="L264" i="26"/>
  <c r="M264" i="26"/>
  <c r="N264" i="26"/>
  <c r="O264" i="26"/>
  <c r="P264" i="26"/>
  <c r="Q264" i="26"/>
  <c r="R264" i="26"/>
  <c r="S264" i="26"/>
  <c r="T264" i="26"/>
  <c r="U264" i="26"/>
  <c r="V264" i="26"/>
  <c r="C265" i="26"/>
  <c r="D265" i="26"/>
  <c r="E265" i="26"/>
  <c r="F265" i="26"/>
  <c r="G265" i="26"/>
  <c r="H265" i="26"/>
  <c r="I265" i="26"/>
  <c r="J265" i="26"/>
  <c r="K265" i="26"/>
  <c r="L265" i="26"/>
  <c r="M265" i="26"/>
  <c r="N265" i="26"/>
  <c r="O265" i="26"/>
  <c r="P265" i="26"/>
  <c r="Q265" i="26"/>
  <c r="R265" i="26"/>
  <c r="S265" i="26"/>
  <c r="T265" i="26"/>
  <c r="U265" i="26"/>
  <c r="V265" i="26"/>
  <c r="C266" i="26"/>
  <c r="D266" i="26"/>
  <c r="E266" i="26"/>
  <c r="F266" i="26"/>
  <c r="G266" i="26"/>
  <c r="H266" i="26"/>
  <c r="I266" i="26"/>
  <c r="J266" i="26"/>
  <c r="K266" i="26"/>
  <c r="L266" i="26"/>
  <c r="M266" i="26"/>
  <c r="N266" i="26"/>
  <c r="O266" i="26"/>
  <c r="P266" i="26"/>
  <c r="Q266" i="26"/>
  <c r="R266" i="26"/>
  <c r="S266" i="26"/>
  <c r="T266" i="26"/>
  <c r="U266" i="26"/>
  <c r="V266" i="26"/>
  <c r="C267" i="26"/>
  <c r="D267" i="26"/>
  <c r="E267" i="26"/>
  <c r="F267" i="26"/>
  <c r="G267" i="26"/>
  <c r="H267" i="26"/>
  <c r="I267" i="26"/>
  <c r="J267" i="26"/>
  <c r="K267" i="26"/>
  <c r="L267" i="26"/>
  <c r="M267" i="26"/>
  <c r="N267" i="26"/>
  <c r="O267" i="26"/>
  <c r="P267" i="26"/>
  <c r="Q267" i="26"/>
  <c r="R267" i="26"/>
  <c r="S267" i="26"/>
  <c r="T267" i="26"/>
  <c r="U267" i="26"/>
  <c r="V267" i="26"/>
  <c r="C268" i="26"/>
  <c r="D268" i="26"/>
  <c r="E268" i="26"/>
  <c r="F268" i="26"/>
  <c r="G268" i="26"/>
  <c r="H268" i="26"/>
  <c r="I268" i="26"/>
  <c r="J268" i="26"/>
  <c r="K268" i="26"/>
  <c r="L268" i="26"/>
  <c r="M268" i="26"/>
  <c r="N268" i="26"/>
  <c r="O268" i="26"/>
  <c r="P268" i="26"/>
  <c r="Q268" i="26"/>
  <c r="R268" i="26"/>
  <c r="S268" i="26"/>
  <c r="T268" i="26"/>
  <c r="U268" i="26"/>
  <c r="V268" i="26"/>
  <c r="C269" i="26"/>
  <c r="D269" i="26"/>
  <c r="E269" i="26"/>
  <c r="F269" i="26"/>
  <c r="G269" i="26"/>
  <c r="H269" i="26"/>
  <c r="I269" i="26"/>
  <c r="J269" i="26"/>
  <c r="K269" i="26"/>
  <c r="L269" i="26"/>
  <c r="M269" i="26"/>
  <c r="N269" i="26"/>
  <c r="O269" i="26"/>
  <c r="P269" i="26"/>
  <c r="Q269" i="26"/>
  <c r="R269" i="26"/>
  <c r="S269" i="26"/>
  <c r="T269" i="26"/>
  <c r="U269" i="26"/>
  <c r="V269" i="26"/>
  <c r="C270" i="26"/>
  <c r="D270" i="26"/>
  <c r="E270" i="26"/>
  <c r="F270" i="26"/>
  <c r="G270" i="26"/>
  <c r="H270" i="26"/>
  <c r="I270" i="26"/>
  <c r="J270" i="26"/>
  <c r="K270" i="26"/>
  <c r="L270" i="26"/>
  <c r="M270" i="26"/>
  <c r="N270" i="26"/>
  <c r="O270" i="26"/>
  <c r="P270" i="26"/>
  <c r="Q270" i="26"/>
  <c r="R270" i="26"/>
  <c r="S270" i="26"/>
  <c r="T270" i="26"/>
  <c r="U270" i="26"/>
  <c r="V270" i="26"/>
  <c r="C271" i="26"/>
  <c r="D271" i="26"/>
  <c r="E271" i="26"/>
  <c r="F271" i="26"/>
  <c r="G271" i="26"/>
  <c r="H271" i="26"/>
  <c r="I271" i="26"/>
  <c r="J271" i="26"/>
  <c r="K271" i="26"/>
  <c r="L271" i="26"/>
  <c r="M271" i="26"/>
  <c r="N271" i="26"/>
  <c r="O271" i="26"/>
  <c r="P271" i="26"/>
  <c r="Q271" i="26"/>
  <c r="R271" i="26"/>
  <c r="S271" i="26"/>
  <c r="T271" i="26"/>
  <c r="U271" i="26"/>
  <c r="V271" i="26"/>
  <c r="C272" i="26"/>
  <c r="D272" i="26"/>
  <c r="E272" i="26"/>
  <c r="F272" i="26"/>
  <c r="G272" i="26"/>
  <c r="H272" i="26"/>
  <c r="I272" i="26"/>
  <c r="J272" i="26"/>
  <c r="K272" i="26"/>
  <c r="L272" i="26"/>
  <c r="M272" i="26"/>
  <c r="N272" i="26"/>
  <c r="O272" i="26"/>
  <c r="P272" i="26"/>
  <c r="Q272" i="26"/>
  <c r="R272" i="26"/>
  <c r="S272" i="26"/>
  <c r="T272" i="26"/>
  <c r="U272" i="26"/>
  <c r="V272" i="26"/>
  <c r="C273" i="26"/>
  <c r="D273" i="26"/>
  <c r="E273" i="26"/>
  <c r="F273" i="26"/>
  <c r="G273" i="26"/>
  <c r="H273" i="26"/>
  <c r="I273" i="26"/>
  <c r="J273" i="26"/>
  <c r="K273" i="26"/>
  <c r="L273" i="26"/>
  <c r="M273" i="26"/>
  <c r="N273" i="26"/>
  <c r="O273" i="26"/>
  <c r="P273" i="26"/>
  <c r="Q273" i="26"/>
  <c r="R273" i="26"/>
  <c r="S273" i="26"/>
  <c r="T273" i="26"/>
  <c r="U273" i="26"/>
  <c r="V273" i="26"/>
  <c r="C274" i="26"/>
  <c r="D274" i="26"/>
  <c r="E274" i="26"/>
  <c r="F274" i="26"/>
  <c r="G274" i="26"/>
  <c r="H274" i="26"/>
  <c r="I274" i="26"/>
  <c r="J274" i="26"/>
  <c r="K274" i="26"/>
  <c r="L274" i="26"/>
  <c r="M274" i="26"/>
  <c r="N274" i="26"/>
  <c r="O274" i="26"/>
  <c r="P274" i="26"/>
  <c r="Q274" i="26"/>
  <c r="R274" i="26"/>
  <c r="S274" i="26"/>
  <c r="T274" i="26"/>
  <c r="U274" i="26"/>
  <c r="V274" i="26"/>
  <c r="C275" i="26"/>
  <c r="D275" i="26"/>
  <c r="E275" i="26"/>
  <c r="F275" i="26"/>
  <c r="G275" i="26"/>
  <c r="H275" i="26"/>
  <c r="I275" i="26"/>
  <c r="J275" i="26"/>
  <c r="K275" i="26"/>
  <c r="L275" i="26"/>
  <c r="M275" i="26"/>
  <c r="N275" i="26"/>
  <c r="O275" i="26"/>
  <c r="P275" i="26"/>
  <c r="Q275" i="26"/>
  <c r="R275" i="26"/>
  <c r="S275" i="26"/>
  <c r="T275" i="26"/>
  <c r="U275" i="26"/>
  <c r="V275" i="26"/>
  <c r="C276" i="26"/>
  <c r="D276" i="26"/>
  <c r="E276" i="26"/>
  <c r="F276" i="26"/>
  <c r="G276" i="26"/>
  <c r="H276" i="26"/>
  <c r="I276" i="26"/>
  <c r="J276" i="26"/>
  <c r="K276" i="26"/>
  <c r="L276" i="26"/>
  <c r="M276" i="26"/>
  <c r="N276" i="26"/>
  <c r="O276" i="26"/>
  <c r="P276" i="26"/>
  <c r="Q276" i="26"/>
  <c r="R276" i="26"/>
  <c r="S276" i="26"/>
  <c r="T276" i="26"/>
  <c r="U276" i="26"/>
  <c r="V276" i="26"/>
  <c r="C277" i="26"/>
  <c r="D277" i="26"/>
  <c r="E277" i="26"/>
  <c r="F277" i="26"/>
  <c r="G277" i="26"/>
  <c r="H277" i="26"/>
  <c r="I277" i="26"/>
  <c r="J277" i="26"/>
  <c r="K277" i="26"/>
  <c r="L277" i="26"/>
  <c r="M277" i="26"/>
  <c r="N277" i="26"/>
  <c r="O277" i="26"/>
  <c r="P277" i="26"/>
  <c r="Q277" i="26"/>
  <c r="R277" i="26"/>
  <c r="S277" i="26"/>
  <c r="T277" i="26"/>
  <c r="U277" i="26"/>
  <c r="V277" i="26"/>
  <c r="C278" i="26"/>
  <c r="D278" i="26"/>
  <c r="E278" i="26"/>
  <c r="F278" i="26"/>
  <c r="G278" i="26"/>
  <c r="H278" i="26"/>
  <c r="I278" i="26"/>
  <c r="J278" i="26"/>
  <c r="K278" i="26"/>
  <c r="L278" i="26"/>
  <c r="M278" i="26"/>
  <c r="N278" i="26"/>
  <c r="O278" i="26"/>
  <c r="P278" i="26"/>
  <c r="Q278" i="26"/>
  <c r="R278" i="26"/>
  <c r="S278" i="26"/>
  <c r="T278" i="26"/>
  <c r="U278" i="26"/>
  <c r="V278" i="26"/>
  <c r="C279" i="26"/>
  <c r="D279" i="26"/>
  <c r="E279" i="26"/>
  <c r="F279" i="26"/>
  <c r="G279" i="26"/>
  <c r="H279" i="26"/>
  <c r="I279" i="26"/>
  <c r="J279" i="26"/>
  <c r="K279" i="26"/>
  <c r="L279" i="26"/>
  <c r="M279" i="26"/>
  <c r="N279" i="26"/>
  <c r="O279" i="26"/>
  <c r="P279" i="26"/>
  <c r="Q279" i="26"/>
  <c r="R279" i="26"/>
  <c r="S279" i="26"/>
  <c r="T279" i="26"/>
  <c r="U279" i="26"/>
  <c r="V279" i="26"/>
  <c r="C280" i="26"/>
  <c r="D280" i="26"/>
  <c r="E280" i="26"/>
  <c r="F280" i="26"/>
  <c r="G280" i="26"/>
  <c r="H280" i="26"/>
  <c r="I280" i="26"/>
  <c r="J280" i="26"/>
  <c r="K280" i="26"/>
  <c r="L280" i="26"/>
  <c r="M280" i="26"/>
  <c r="N280" i="26"/>
  <c r="O280" i="26"/>
  <c r="P280" i="26"/>
  <c r="Q280" i="26"/>
  <c r="R280" i="26"/>
  <c r="S280" i="26"/>
  <c r="T280" i="26"/>
  <c r="U280" i="26"/>
  <c r="V280" i="26"/>
  <c r="C281" i="26"/>
  <c r="D281" i="26"/>
  <c r="E281" i="26"/>
  <c r="F281" i="26"/>
  <c r="G281" i="26"/>
  <c r="H281" i="26"/>
  <c r="I281" i="26"/>
  <c r="J281" i="26"/>
  <c r="K281" i="26"/>
  <c r="L281" i="26"/>
  <c r="M281" i="26"/>
  <c r="N281" i="26"/>
  <c r="O281" i="26"/>
  <c r="P281" i="26"/>
  <c r="Q281" i="26"/>
  <c r="R281" i="26"/>
  <c r="S281" i="26"/>
  <c r="T281" i="26"/>
  <c r="U281" i="26"/>
  <c r="V281" i="26"/>
  <c r="C282" i="26"/>
  <c r="D282" i="26"/>
  <c r="E282" i="26"/>
  <c r="F282" i="26"/>
  <c r="G282" i="26"/>
  <c r="H282" i="26"/>
  <c r="I282" i="26"/>
  <c r="J282" i="26"/>
  <c r="K282" i="26"/>
  <c r="L282" i="26"/>
  <c r="M282" i="26"/>
  <c r="N282" i="26"/>
  <c r="O282" i="26"/>
  <c r="P282" i="26"/>
  <c r="Q282" i="26"/>
  <c r="R282" i="26"/>
  <c r="S282" i="26"/>
  <c r="T282" i="26"/>
  <c r="U282" i="26"/>
  <c r="V282" i="26"/>
  <c r="C283" i="26"/>
  <c r="D283" i="26"/>
  <c r="E283" i="26"/>
  <c r="F283" i="26"/>
  <c r="G283" i="26"/>
  <c r="H283" i="26"/>
  <c r="I283" i="26"/>
  <c r="J283" i="26"/>
  <c r="K283" i="26"/>
  <c r="L283" i="26"/>
  <c r="M283" i="26"/>
  <c r="N283" i="26"/>
  <c r="O283" i="26"/>
  <c r="P283" i="26"/>
  <c r="Q283" i="26"/>
  <c r="R283" i="26"/>
  <c r="S283" i="26"/>
  <c r="T283" i="26"/>
  <c r="U283" i="26"/>
  <c r="V283" i="26"/>
  <c r="C284" i="26"/>
  <c r="D284" i="26"/>
  <c r="E284" i="26"/>
  <c r="F284" i="26"/>
  <c r="G284" i="26"/>
  <c r="H284" i="26"/>
  <c r="I284" i="26"/>
  <c r="J284" i="26"/>
  <c r="K284" i="26"/>
  <c r="L284" i="26"/>
  <c r="M284" i="26"/>
  <c r="N284" i="26"/>
  <c r="O284" i="26"/>
  <c r="P284" i="26"/>
  <c r="Q284" i="26"/>
  <c r="R284" i="26"/>
  <c r="S284" i="26"/>
  <c r="T284" i="26"/>
  <c r="U284" i="26"/>
  <c r="V284" i="26"/>
  <c r="C285" i="26"/>
  <c r="D285" i="26"/>
  <c r="E285" i="26"/>
  <c r="F285" i="26"/>
  <c r="G285" i="26"/>
  <c r="H285" i="26"/>
  <c r="I285" i="26"/>
  <c r="J285" i="26"/>
  <c r="K285" i="26"/>
  <c r="L285" i="26"/>
  <c r="M285" i="26"/>
  <c r="N285" i="26"/>
  <c r="O285" i="26"/>
  <c r="P285" i="26"/>
  <c r="Q285" i="26"/>
  <c r="R285" i="26"/>
  <c r="S285" i="26"/>
  <c r="T285" i="26"/>
  <c r="U285" i="26"/>
  <c r="V285" i="26"/>
  <c r="C286" i="26"/>
  <c r="D286" i="26"/>
  <c r="E286" i="26"/>
  <c r="F286" i="26"/>
  <c r="G286" i="26"/>
  <c r="H286" i="26"/>
  <c r="I286" i="26"/>
  <c r="J286" i="26"/>
  <c r="K286" i="26"/>
  <c r="L286" i="26"/>
  <c r="M286" i="26"/>
  <c r="N286" i="26"/>
  <c r="O286" i="26"/>
  <c r="P286" i="26"/>
  <c r="Q286" i="26"/>
  <c r="R286" i="26"/>
  <c r="S286" i="26"/>
  <c r="T286" i="26"/>
  <c r="U286" i="26"/>
  <c r="V286" i="26"/>
  <c r="C287" i="26"/>
  <c r="D287" i="26"/>
  <c r="E287" i="26"/>
  <c r="F287" i="26"/>
  <c r="G287" i="26"/>
  <c r="H287" i="26"/>
  <c r="I287" i="26"/>
  <c r="J287" i="26"/>
  <c r="K287" i="26"/>
  <c r="L287" i="26"/>
  <c r="M287" i="26"/>
  <c r="N287" i="26"/>
  <c r="O287" i="26"/>
  <c r="P287" i="26"/>
  <c r="Q287" i="26"/>
  <c r="R287" i="26"/>
  <c r="S287" i="26"/>
  <c r="T287" i="26"/>
  <c r="U287" i="26"/>
  <c r="V287" i="26"/>
  <c r="C288" i="26"/>
  <c r="D288" i="26"/>
  <c r="E288" i="26"/>
  <c r="F288" i="26"/>
  <c r="G288" i="26"/>
  <c r="H288" i="26"/>
  <c r="I288" i="26"/>
  <c r="J288" i="26"/>
  <c r="K288" i="26"/>
  <c r="L288" i="26"/>
  <c r="M288" i="26"/>
  <c r="N288" i="26"/>
  <c r="O288" i="26"/>
  <c r="P288" i="26"/>
  <c r="Q288" i="26"/>
  <c r="R288" i="26"/>
  <c r="S288" i="26"/>
  <c r="T288" i="26"/>
  <c r="U288" i="26"/>
  <c r="V288" i="26"/>
  <c r="C289" i="26"/>
  <c r="D289" i="26"/>
  <c r="E289" i="26"/>
  <c r="F289" i="26"/>
  <c r="G289" i="26"/>
  <c r="H289" i="26"/>
  <c r="I289" i="26"/>
  <c r="J289" i="26"/>
  <c r="K289" i="26"/>
  <c r="L289" i="26"/>
  <c r="M289" i="26"/>
  <c r="N289" i="26"/>
  <c r="O289" i="26"/>
  <c r="P289" i="26"/>
  <c r="Q289" i="26"/>
  <c r="R289" i="26"/>
  <c r="S289" i="26"/>
  <c r="T289" i="26"/>
  <c r="U289" i="26"/>
  <c r="V289" i="26"/>
  <c r="C290" i="26"/>
  <c r="D290" i="26"/>
  <c r="E290" i="26"/>
  <c r="F290" i="26"/>
  <c r="G290" i="26"/>
  <c r="H290" i="26"/>
  <c r="I290" i="26"/>
  <c r="J290" i="26"/>
  <c r="K290" i="26"/>
  <c r="L290" i="26"/>
  <c r="M290" i="26"/>
  <c r="N290" i="26"/>
  <c r="O290" i="26"/>
  <c r="P290" i="26"/>
  <c r="Q290" i="26"/>
  <c r="R290" i="26"/>
  <c r="S290" i="26"/>
  <c r="T290" i="26"/>
  <c r="U290" i="26"/>
  <c r="V290" i="26"/>
  <c r="C291" i="26"/>
  <c r="D291" i="26"/>
  <c r="E291" i="26"/>
  <c r="F291" i="26"/>
  <c r="G291" i="26"/>
  <c r="H291" i="26"/>
  <c r="I291" i="26"/>
  <c r="J291" i="26"/>
  <c r="K291" i="26"/>
  <c r="L291" i="26"/>
  <c r="M291" i="26"/>
  <c r="N291" i="26"/>
  <c r="O291" i="26"/>
  <c r="P291" i="26"/>
  <c r="Q291" i="26"/>
  <c r="R291" i="26"/>
  <c r="S291" i="26"/>
  <c r="T291" i="26"/>
  <c r="U291" i="26"/>
  <c r="V291" i="26"/>
  <c r="C292" i="26"/>
  <c r="D292" i="26"/>
  <c r="E292" i="26"/>
  <c r="F292" i="26"/>
  <c r="G292" i="26"/>
  <c r="H292" i="26"/>
  <c r="I292" i="26"/>
  <c r="J292" i="26"/>
  <c r="K292" i="26"/>
  <c r="L292" i="26"/>
  <c r="M292" i="26"/>
  <c r="N292" i="26"/>
  <c r="O292" i="26"/>
  <c r="P292" i="26"/>
  <c r="Q292" i="26"/>
  <c r="R292" i="26"/>
  <c r="S292" i="26"/>
  <c r="T292" i="26"/>
  <c r="U292" i="26"/>
  <c r="V292" i="26"/>
  <c r="C293" i="26"/>
  <c r="D293" i="26"/>
  <c r="E293" i="26"/>
  <c r="F293" i="26"/>
  <c r="G293" i="26"/>
  <c r="H293" i="26"/>
  <c r="I293" i="26"/>
  <c r="J293" i="26"/>
  <c r="K293" i="26"/>
  <c r="L293" i="26"/>
  <c r="M293" i="26"/>
  <c r="N293" i="26"/>
  <c r="O293" i="26"/>
  <c r="P293" i="26"/>
  <c r="Q293" i="26"/>
  <c r="R293" i="26"/>
  <c r="S293" i="26"/>
  <c r="T293" i="26"/>
  <c r="U293" i="26"/>
  <c r="V293" i="26"/>
  <c r="C294" i="26"/>
  <c r="D294" i="26"/>
  <c r="E294" i="26"/>
  <c r="F294" i="26"/>
  <c r="G294" i="26"/>
  <c r="H294" i="26"/>
  <c r="I294" i="26"/>
  <c r="J294" i="26"/>
  <c r="K294" i="26"/>
  <c r="L294" i="26"/>
  <c r="M294" i="26"/>
  <c r="N294" i="26"/>
  <c r="O294" i="26"/>
  <c r="P294" i="26"/>
  <c r="Q294" i="26"/>
  <c r="R294" i="26"/>
  <c r="S294" i="26"/>
  <c r="T294" i="26"/>
  <c r="U294" i="26"/>
  <c r="V294" i="26"/>
  <c r="C295" i="26"/>
  <c r="D295" i="26"/>
  <c r="E295" i="26"/>
  <c r="F295" i="26"/>
  <c r="G295" i="26"/>
  <c r="H295" i="26"/>
  <c r="I295" i="26"/>
  <c r="J295" i="26"/>
  <c r="K295" i="26"/>
  <c r="L295" i="26"/>
  <c r="M295" i="26"/>
  <c r="N295" i="26"/>
  <c r="O295" i="26"/>
  <c r="P295" i="26"/>
  <c r="Q295" i="26"/>
  <c r="R295" i="26"/>
  <c r="S295" i="26"/>
  <c r="T295" i="26"/>
  <c r="U295" i="26"/>
  <c r="V295" i="26"/>
  <c r="C296" i="26"/>
  <c r="D296" i="26"/>
  <c r="E296" i="26"/>
  <c r="F296" i="26"/>
  <c r="G296" i="26"/>
  <c r="H296" i="26"/>
  <c r="I296" i="26"/>
  <c r="J296" i="26"/>
  <c r="K296" i="26"/>
  <c r="L296" i="26"/>
  <c r="M296" i="26"/>
  <c r="N296" i="26"/>
  <c r="O296" i="26"/>
  <c r="P296" i="26"/>
  <c r="Q296" i="26"/>
  <c r="R296" i="26"/>
  <c r="S296" i="26"/>
  <c r="T296" i="26"/>
  <c r="U296" i="26"/>
  <c r="V296" i="26"/>
  <c r="C297" i="26"/>
  <c r="D297" i="26"/>
  <c r="E297" i="26"/>
  <c r="F297" i="26"/>
  <c r="G297" i="26"/>
  <c r="H297" i="26"/>
  <c r="I297" i="26"/>
  <c r="J297" i="26"/>
  <c r="K297" i="26"/>
  <c r="L297" i="26"/>
  <c r="M297" i="26"/>
  <c r="N297" i="26"/>
  <c r="O297" i="26"/>
  <c r="P297" i="26"/>
  <c r="Q297" i="26"/>
  <c r="R297" i="26"/>
  <c r="S297" i="26"/>
  <c r="T297" i="26"/>
  <c r="U297" i="26"/>
  <c r="V297" i="26"/>
  <c r="C298" i="26"/>
  <c r="D298" i="26"/>
  <c r="E298" i="26"/>
  <c r="F298" i="26"/>
  <c r="G298" i="26"/>
  <c r="H298" i="26"/>
  <c r="I298" i="26"/>
  <c r="J298" i="26"/>
  <c r="K298" i="26"/>
  <c r="L298" i="26"/>
  <c r="M298" i="26"/>
  <c r="N298" i="26"/>
  <c r="O298" i="26"/>
  <c r="P298" i="26"/>
  <c r="Q298" i="26"/>
  <c r="R298" i="26"/>
  <c r="S298" i="26"/>
  <c r="T298" i="26"/>
  <c r="U298" i="26"/>
  <c r="V298" i="26"/>
  <c r="C299" i="26"/>
  <c r="D299" i="26"/>
  <c r="E299" i="26"/>
  <c r="F299" i="26"/>
  <c r="G299" i="26"/>
  <c r="H299" i="26"/>
  <c r="I299" i="26"/>
  <c r="J299" i="26"/>
  <c r="K299" i="26"/>
  <c r="L299" i="26"/>
  <c r="M299" i="26"/>
  <c r="N299" i="26"/>
  <c r="O299" i="26"/>
  <c r="P299" i="26"/>
  <c r="Q299" i="26"/>
  <c r="R299" i="26"/>
  <c r="S299" i="26"/>
  <c r="T299" i="26"/>
  <c r="U299" i="26"/>
  <c r="V299" i="26"/>
  <c r="C300" i="26"/>
  <c r="D300" i="26"/>
  <c r="E300" i="26"/>
  <c r="F300" i="26"/>
  <c r="G300" i="26"/>
  <c r="H300" i="26"/>
  <c r="I300" i="26"/>
  <c r="J300" i="26"/>
  <c r="K300" i="26"/>
  <c r="L300" i="26"/>
  <c r="M300" i="26"/>
  <c r="N300" i="26"/>
  <c r="O300" i="26"/>
  <c r="P300" i="26"/>
  <c r="Q300" i="26"/>
  <c r="R300" i="26"/>
  <c r="S300" i="26"/>
  <c r="T300" i="26"/>
  <c r="U300" i="26"/>
  <c r="V300" i="26"/>
  <c r="C301" i="26"/>
  <c r="D301" i="26"/>
  <c r="E301" i="26"/>
  <c r="F301" i="26"/>
  <c r="G301" i="26"/>
  <c r="H301" i="26"/>
  <c r="I301" i="26"/>
  <c r="J301" i="26"/>
  <c r="K301" i="26"/>
  <c r="L301" i="26"/>
  <c r="M301" i="26"/>
  <c r="N301" i="26"/>
  <c r="O301" i="26"/>
  <c r="P301" i="26"/>
  <c r="Q301" i="26"/>
  <c r="R301" i="26"/>
  <c r="S301" i="26"/>
  <c r="T301" i="26"/>
  <c r="U301" i="26"/>
  <c r="V301" i="26"/>
  <c r="C302" i="26"/>
  <c r="D302" i="26"/>
  <c r="E302" i="26"/>
  <c r="F302" i="26"/>
  <c r="G302" i="26"/>
  <c r="H302" i="26"/>
  <c r="I302" i="26"/>
  <c r="J302" i="26"/>
  <c r="K302" i="26"/>
  <c r="L302" i="26"/>
  <c r="M302" i="26"/>
  <c r="N302" i="26"/>
  <c r="O302" i="26"/>
  <c r="P302" i="26"/>
  <c r="Q302" i="26"/>
  <c r="R302" i="26"/>
  <c r="S302" i="26"/>
  <c r="T302" i="26"/>
  <c r="U302" i="26"/>
  <c r="V302" i="26"/>
  <c r="C303" i="26"/>
  <c r="D303" i="26"/>
  <c r="E303" i="26"/>
  <c r="F303" i="26"/>
  <c r="G303" i="26"/>
  <c r="H303" i="26"/>
  <c r="I303" i="26"/>
  <c r="J303" i="26"/>
  <c r="K303" i="26"/>
  <c r="L303" i="26"/>
  <c r="M303" i="26"/>
  <c r="N303" i="26"/>
  <c r="O303" i="26"/>
  <c r="P303" i="26"/>
  <c r="Q303" i="26"/>
  <c r="R303" i="26"/>
  <c r="S303" i="26"/>
  <c r="T303" i="26"/>
  <c r="U303" i="26"/>
  <c r="V303" i="26"/>
  <c r="C304" i="26"/>
  <c r="D304" i="26"/>
  <c r="E304" i="26"/>
  <c r="F304" i="26"/>
  <c r="G304" i="26"/>
  <c r="H304" i="26"/>
  <c r="I304" i="26"/>
  <c r="J304" i="26"/>
  <c r="K304" i="26"/>
  <c r="L304" i="26"/>
  <c r="M304" i="26"/>
  <c r="N304" i="26"/>
  <c r="O304" i="26"/>
  <c r="P304" i="26"/>
  <c r="Q304" i="26"/>
  <c r="R304" i="26"/>
  <c r="S304" i="26"/>
  <c r="T304" i="26"/>
  <c r="U304" i="26"/>
  <c r="V304" i="26"/>
  <c r="C305" i="26"/>
  <c r="D305" i="26"/>
  <c r="E305" i="26"/>
  <c r="F305" i="26"/>
  <c r="G305" i="26"/>
  <c r="H305" i="26"/>
  <c r="I305" i="26"/>
  <c r="J305" i="26"/>
  <c r="K305" i="26"/>
  <c r="L305" i="26"/>
  <c r="M305" i="26"/>
  <c r="N305" i="26"/>
  <c r="O305" i="26"/>
  <c r="P305" i="26"/>
  <c r="Q305" i="26"/>
  <c r="R305" i="26"/>
  <c r="S305" i="26"/>
  <c r="T305" i="26"/>
  <c r="U305" i="26"/>
  <c r="V305" i="26"/>
  <c r="C306" i="26"/>
  <c r="D306" i="26"/>
  <c r="E306" i="26"/>
  <c r="F306" i="26"/>
  <c r="G306" i="26"/>
  <c r="H306" i="26"/>
  <c r="I306" i="26"/>
  <c r="J306" i="26"/>
  <c r="K306" i="26"/>
  <c r="L306" i="26"/>
  <c r="M306" i="26"/>
  <c r="N306" i="26"/>
  <c r="O306" i="26"/>
  <c r="P306" i="26"/>
  <c r="Q306" i="26"/>
  <c r="R306" i="26"/>
  <c r="S306" i="26"/>
  <c r="T306" i="26"/>
  <c r="U306" i="26"/>
  <c r="V306" i="26"/>
  <c r="C307" i="26"/>
  <c r="D307" i="26"/>
  <c r="E307" i="26"/>
  <c r="F307" i="26"/>
  <c r="G307" i="26"/>
  <c r="H307" i="26"/>
  <c r="I307" i="26"/>
  <c r="J307" i="26"/>
  <c r="K307" i="26"/>
  <c r="L307" i="26"/>
  <c r="M307" i="26"/>
  <c r="N307" i="26"/>
  <c r="O307" i="26"/>
  <c r="P307" i="26"/>
  <c r="Q307" i="26"/>
  <c r="R307" i="26"/>
  <c r="S307" i="26"/>
  <c r="T307" i="26"/>
  <c r="U307" i="26"/>
  <c r="V307" i="26"/>
  <c r="C308" i="26"/>
  <c r="D308" i="26"/>
  <c r="E308" i="26"/>
  <c r="F308" i="26"/>
  <c r="G308" i="26"/>
  <c r="H308" i="26"/>
  <c r="I308" i="26"/>
  <c r="J308" i="26"/>
  <c r="K308" i="26"/>
  <c r="L308" i="26"/>
  <c r="M308" i="26"/>
  <c r="N308" i="26"/>
  <c r="O308" i="26"/>
  <c r="P308" i="26"/>
  <c r="Q308" i="26"/>
  <c r="R308" i="26"/>
  <c r="S308" i="26"/>
  <c r="T308" i="26"/>
  <c r="U308" i="26"/>
  <c r="V308" i="26"/>
  <c r="C309" i="26"/>
  <c r="D309" i="26"/>
  <c r="E309" i="26"/>
  <c r="F309" i="26"/>
  <c r="G309" i="26"/>
  <c r="H309" i="26"/>
  <c r="I309" i="26"/>
  <c r="J309" i="26"/>
  <c r="K309" i="26"/>
  <c r="L309" i="26"/>
  <c r="M309" i="26"/>
  <c r="N309" i="26"/>
  <c r="O309" i="26"/>
  <c r="P309" i="26"/>
  <c r="Q309" i="26"/>
  <c r="R309" i="26"/>
  <c r="S309" i="26"/>
  <c r="T309" i="26"/>
  <c r="U309" i="26"/>
  <c r="V309" i="26"/>
  <c r="C310" i="26"/>
  <c r="D310" i="26"/>
  <c r="E310" i="26"/>
  <c r="F310" i="26"/>
  <c r="G310" i="26"/>
  <c r="H310" i="26"/>
  <c r="I310" i="26"/>
  <c r="J310" i="26"/>
  <c r="K310" i="26"/>
  <c r="L310" i="26"/>
  <c r="M310" i="26"/>
  <c r="N310" i="26"/>
  <c r="O310" i="26"/>
  <c r="P310" i="26"/>
  <c r="Q310" i="26"/>
  <c r="R310" i="26"/>
  <c r="S310" i="26"/>
  <c r="T310" i="26"/>
  <c r="U310" i="26"/>
  <c r="V310" i="26"/>
  <c r="C311" i="26"/>
  <c r="D311" i="26"/>
  <c r="E311" i="26"/>
  <c r="F311" i="26"/>
  <c r="G311" i="26"/>
  <c r="H311" i="26"/>
  <c r="I311" i="26"/>
  <c r="J311" i="26"/>
  <c r="K311" i="26"/>
  <c r="L311" i="26"/>
  <c r="M311" i="26"/>
  <c r="N311" i="26"/>
  <c r="O311" i="26"/>
  <c r="P311" i="26"/>
  <c r="Q311" i="26"/>
  <c r="R311" i="26"/>
  <c r="S311" i="26"/>
  <c r="T311" i="26"/>
  <c r="U311" i="26"/>
  <c r="V311" i="26"/>
  <c r="C312" i="26"/>
  <c r="D312" i="26"/>
  <c r="E312" i="26"/>
  <c r="F312" i="26"/>
  <c r="G312" i="26"/>
  <c r="H312" i="26"/>
  <c r="I312" i="26"/>
  <c r="J312" i="26"/>
  <c r="K312" i="26"/>
  <c r="L312" i="26"/>
  <c r="M312" i="26"/>
  <c r="N312" i="26"/>
  <c r="O312" i="26"/>
  <c r="P312" i="26"/>
  <c r="Q312" i="26"/>
  <c r="R312" i="26"/>
  <c r="S312" i="26"/>
  <c r="T312" i="26"/>
  <c r="U312" i="26"/>
  <c r="V312" i="26"/>
  <c r="C313" i="26"/>
  <c r="D313" i="26"/>
  <c r="E313" i="26"/>
  <c r="F313" i="26"/>
  <c r="G313" i="26"/>
  <c r="H313" i="26"/>
  <c r="I313" i="26"/>
  <c r="J313" i="26"/>
  <c r="K313" i="26"/>
  <c r="L313" i="26"/>
  <c r="M313" i="26"/>
  <c r="N313" i="26"/>
  <c r="O313" i="26"/>
  <c r="P313" i="26"/>
  <c r="Q313" i="26"/>
  <c r="R313" i="26"/>
  <c r="S313" i="26"/>
  <c r="T313" i="26"/>
  <c r="U313" i="26"/>
  <c r="V313" i="26"/>
  <c r="C314" i="26"/>
  <c r="D314" i="26"/>
  <c r="E314" i="26"/>
  <c r="F314" i="26"/>
  <c r="G314" i="26"/>
  <c r="H314" i="26"/>
  <c r="I314" i="26"/>
  <c r="J314" i="26"/>
  <c r="K314" i="26"/>
  <c r="L314" i="26"/>
  <c r="M314" i="26"/>
  <c r="N314" i="26"/>
  <c r="O314" i="26"/>
  <c r="P314" i="26"/>
  <c r="Q314" i="26"/>
  <c r="R314" i="26"/>
  <c r="S314" i="26"/>
  <c r="T314" i="26"/>
  <c r="U314" i="26"/>
  <c r="V314" i="26"/>
  <c r="C315" i="26"/>
  <c r="D315" i="26"/>
  <c r="E315" i="26"/>
  <c r="F315" i="26"/>
  <c r="G315" i="26"/>
  <c r="H315" i="26"/>
  <c r="I315" i="26"/>
  <c r="J315" i="26"/>
  <c r="K315" i="26"/>
  <c r="L315" i="26"/>
  <c r="M315" i="26"/>
  <c r="N315" i="26"/>
  <c r="O315" i="26"/>
  <c r="P315" i="26"/>
  <c r="Q315" i="26"/>
  <c r="R315" i="26"/>
  <c r="S315" i="26"/>
  <c r="T315" i="26"/>
  <c r="U315" i="26"/>
  <c r="V315" i="26"/>
  <c r="C316" i="26"/>
  <c r="D316" i="26"/>
  <c r="E316" i="26"/>
  <c r="F316" i="26"/>
  <c r="G316" i="26"/>
  <c r="H316" i="26"/>
  <c r="I316" i="26"/>
  <c r="J316" i="26"/>
  <c r="K316" i="26"/>
  <c r="L316" i="26"/>
  <c r="M316" i="26"/>
  <c r="N316" i="26"/>
  <c r="O316" i="26"/>
  <c r="P316" i="26"/>
  <c r="Q316" i="26"/>
  <c r="R316" i="26"/>
  <c r="S316" i="26"/>
  <c r="T316" i="26"/>
  <c r="U316" i="26"/>
  <c r="V316" i="26"/>
  <c r="C317" i="26"/>
  <c r="D317" i="26"/>
  <c r="E317" i="26"/>
  <c r="F317" i="26"/>
  <c r="G317" i="26"/>
  <c r="H317" i="26"/>
  <c r="I317" i="26"/>
  <c r="J317" i="26"/>
  <c r="K317" i="26"/>
  <c r="L317" i="26"/>
  <c r="M317" i="26"/>
  <c r="N317" i="26"/>
  <c r="O317" i="26"/>
  <c r="P317" i="26"/>
  <c r="Q317" i="26"/>
  <c r="R317" i="26"/>
  <c r="S317" i="26"/>
  <c r="T317" i="26"/>
  <c r="U317" i="26"/>
  <c r="V317" i="26"/>
  <c r="C318" i="26"/>
  <c r="D318" i="26"/>
  <c r="E318" i="26"/>
  <c r="F318" i="26"/>
  <c r="G318" i="26"/>
  <c r="H318" i="26"/>
  <c r="I318" i="26"/>
  <c r="J318" i="26"/>
  <c r="K318" i="26"/>
  <c r="L318" i="26"/>
  <c r="M318" i="26"/>
  <c r="N318" i="26"/>
  <c r="O318" i="26"/>
  <c r="P318" i="26"/>
  <c r="Q318" i="26"/>
  <c r="R318" i="26"/>
  <c r="S318" i="26"/>
  <c r="T318" i="26"/>
  <c r="U318" i="26"/>
  <c r="V318" i="26"/>
  <c r="C319" i="26"/>
  <c r="D319" i="26"/>
  <c r="E319" i="26"/>
  <c r="F319" i="26"/>
  <c r="G319" i="26"/>
  <c r="H319" i="26"/>
  <c r="I319" i="26"/>
  <c r="J319" i="26"/>
  <c r="K319" i="26"/>
  <c r="L319" i="26"/>
  <c r="M319" i="26"/>
  <c r="N319" i="26"/>
  <c r="O319" i="26"/>
  <c r="P319" i="26"/>
  <c r="Q319" i="26"/>
  <c r="R319" i="26"/>
  <c r="S319" i="26"/>
  <c r="T319" i="26"/>
  <c r="U319" i="26"/>
  <c r="V319" i="26"/>
  <c r="C320" i="26"/>
  <c r="D320" i="26"/>
  <c r="E320" i="26"/>
  <c r="F320" i="26"/>
  <c r="G320" i="26"/>
  <c r="H320" i="26"/>
  <c r="I320" i="26"/>
  <c r="J320" i="26"/>
  <c r="K320" i="26"/>
  <c r="L320" i="26"/>
  <c r="M320" i="26"/>
  <c r="N320" i="26"/>
  <c r="O320" i="26"/>
  <c r="P320" i="26"/>
  <c r="Q320" i="26"/>
  <c r="R320" i="26"/>
  <c r="S320" i="26"/>
  <c r="T320" i="26"/>
  <c r="U320" i="26"/>
  <c r="V320" i="26"/>
  <c r="C321" i="26"/>
  <c r="D321" i="26"/>
  <c r="E321" i="26"/>
  <c r="F321" i="26"/>
  <c r="G321" i="26"/>
  <c r="H321" i="26"/>
  <c r="I321" i="26"/>
  <c r="J321" i="26"/>
  <c r="K321" i="26"/>
  <c r="L321" i="26"/>
  <c r="M321" i="26"/>
  <c r="N321" i="26"/>
  <c r="O321" i="26"/>
  <c r="P321" i="26"/>
  <c r="Q321" i="26"/>
  <c r="R321" i="26"/>
  <c r="S321" i="26"/>
  <c r="T321" i="26"/>
  <c r="U321" i="26"/>
  <c r="V321" i="26"/>
  <c r="C322" i="26"/>
  <c r="D322" i="26"/>
  <c r="E322" i="26"/>
  <c r="F322" i="26"/>
  <c r="G322" i="26"/>
  <c r="H322" i="26"/>
  <c r="I322" i="26"/>
  <c r="J322" i="26"/>
  <c r="K322" i="26"/>
  <c r="L322" i="26"/>
  <c r="M322" i="26"/>
  <c r="N322" i="26"/>
  <c r="O322" i="26"/>
  <c r="P322" i="26"/>
  <c r="Q322" i="26"/>
  <c r="R322" i="26"/>
  <c r="S322" i="26"/>
  <c r="T322" i="26"/>
  <c r="U322" i="26"/>
  <c r="V322" i="26"/>
  <c r="C323" i="26"/>
  <c r="D323" i="26"/>
  <c r="E323" i="26"/>
  <c r="F323" i="26"/>
  <c r="G323" i="26"/>
  <c r="H323" i="26"/>
  <c r="I323" i="26"/>
  <c r="J323" i="26"/>
  <c r="K323" i="26"/>
  <c r="L323" i="26"/>
  <c r="M323" i="26"/>
  <c r="N323" i="26"/>
  <c r="O323" i="26"/>
  <c r="P323" i="26"/>
  <c r="Q323" i="26"/>
  <c r="R323" i="26"/>
  <c r="S323" i="26"/>
  <c r="T323" i="26"/>
  <c r="U323" i="26"/>
  <c r="V323" i="26"/>
  <c r="C324" i="26"/>
  <c r="D324" i="26"/>
  <c r="E324" i="26"/>
  <c r="F324" i="26"/>
  <c r="G324" i="26"/>
  <c r="H324" i="26"/>
  <c r="I324" i="26"/>
  <c r="J324" i="26"/>
  <c r="K324" i="26"/>
  <c r="L324" i="26"/>
  <c r="M324" i="26"/>
  <c r="N324" i="26"/>
  <c r="O324" i="26"/>
  <c r="P324" i="26"/>
  <c r="Q324" i="26"/>
  <c r="R324" i="26"/>
  <c r="S324" i="26"/>
  <c r="T324" i="26"/>
  <c r="U324" i="26"/>
  <c r="V324" i="26"/>
  <c r="C325" i="26"/>
  <c r="D325" i="26"/>
  <c r="E325" i="26"/>
  <c r="F325" i="26"/>
  <c r="G325" i="26"/>
  <c r="H325" i="26"/>
  <c r="I325" i="26"/>
  <c r="J325" i="26"/>
  <c r="K325" i="26"/>
  <c r="L325" i="26"/>
  <c r="M325" i="26"/>
  <c r="N325" i="26"/>
  <c r="O325" i="26"/>
  <c r="P325" i="26"/>
  <c r="Q325" i="26"/>
  <c r="R325" i="26"/>
  <c r="S325" i="26"/>
  <c r="T325" i="26"/>
  <c r="U325" i="26"/>
  <c r="V325" i="26"/>
  <c r="C326" i="26"/>
  <c r="D326" i="26"/>
  <c r="E326" i="26"/>
  <c r="F326" i="26"/>
  <c r="G326" i="26"/>
  <c r="H326" i="26"/>
  <c r="I326" i="26"/>
  <c r="J326" i="26"/>
  <c r="K326" i="26"/>
  <c r="L326" i="26"/>
  <c r="M326" i="26"/>
  <c r="N326" i="26"/>
  <c r="O326" i="26"/>
  <c r="P326" i="26"/>
  <c r="Q326" i="26"/>
  <c r="R326" i="26"/>
  <c r="S326" i="26"/>
  <c r="T326" i="26"/>
  <c r="U326" i="26"/>
  <c r="V326" i="26"/>
  <c r="C327" i="26"/>
  <c r="D327" i="26"/>
  <c r="E327" i="26"/>
  <c r="F327" i="26"/>
  <c r="G327" i="26"/>
  <c r="H327" i="26"/>
  <c r="I327" i="26"/>
  <c r="J327" i="26"/>
  <c r="K327" i="26"/>
  <c r="L327" i="26"/>
  <c r="M327" i="26"/>
  <c r="N327" i="26"/>
  <c r="O327" i="26"/>
  <c r="P327" i="26"/>
  <c r="Q327" i="26"/>
  <c r="R327" i="26"/>
  <c r="S327" i="26"/>
  <c r="T327" i="26"/>
  <c r="U327" i="26"/>
  <c r="V327" i="26"/>
  <c r="C328" i="26"/>
  <c r="D328" i="26"/>
  <c r="E328" i="26"/>
  <c r="F328" i="26"/>
  <c r="G328" i="26"/>
  <c r="H328" i="26"/>
  <c r="I328" i="26"/>
  <c r="J328" i="26"/>
  <c r="K328" i="26"/>
  <c r="L328" i="26"/>
  <c r="M328" i="26"/>
  <c r="N328" i="26"/>
  <c r="O328" i="26"/>
  <c r="P328" i="26"/>
  <c r="Q328" i="26"/>
  <c r="R328" i="26"/>
  <c r="S328" i="26"/>
  <c r="T328" i="26"/>
  <c r="U328" i="26"/>
  <c r="V328" i="26"/>
  <c r="C329" i="26"/>
  <c r="D329" i="26"/>
  <c r="E329" i="26"/>
  <c r="F329" i="26"/>
  <c r="G329" i="26"/>
  <c r="H329" i="26"/>
  <c r="I329" i="26"/>
  <c r="J329" i="26"/>
  <c r="K329" i="26"/>
  <c r="L329" i="26"/>
  <c r="M329" i="26"/>
  <c r="N329" i="26"/>
  <c r="O329" i="26"/>
  <c r="P329" i="26"/>
  <c r="Q329" i="26"/>
  <c r="R329" i="26"/>
  <c r="S329" i="26"/>
  <c r="T329" i="26"/>
  <c r="U329" i="26"/>
  <c r="V329" i="26"/>
  <c r="C330" i="26"/>
  <c r="D330" i="26"/>
  <c r="E330" i="26"/>
  <c r="F330" i="26"/>
  <c r="G330" i="26"/>
  <c r="H330" i="26"/>
  <c r="I330" i="26"/>
  <c r="J330" i="26"/>
  <c r="K330" i="26"/>
  <c r="L330" i="26"/>
  <c r="M330" i="26"/>
  <c r="N330" i="26"/>
  <c r="O330" i="26"/>
  <c r="P330" i="26"/>
  <c r="Q330" i="26"/>
  <c r="R330" i="26"/>
  <c r="S330" i="26"/>
  <c r="T330" i="26"/>
  <c r="U330" i="26"/>
  <c r="V330" i="26"/>
  <c r="C331" i="26"/>
  <c r="D331" i="26"/>
  <c r="E331" i="26"/>
  <c r="F331" i="26"/>
  <c r="G331" i="26"/>
  <c r="H331" i="26"/>
  <c r="I331" i="26"/>
  <c r="J331" i="26"/>
  <c r="K331" i="26"/>
  <c r="L331" i="26"/>
  <c r="M331" i="26"/>
  <c r="N331" i="26"/>
  <c r="O331" i="26"/>
  <c r="P331" i="26"/>
  <c r="Q331" i="26"/>
  <c r="R331" i="26"/>
  <c r="S331" i="26"/>
  <c r="T331" i="26"/>
  <c r="U331" i="26"/>
  <c r="V331" i="26"/>
  <c r="C332" i="26"/>
  <c r="D332" i="26"/>
  <c r="E332" i="26"/>
  <c r="F332" i="26"/>
  <c r="G332" i="26"/>
  <c r="H332" i="26"/>
  <c r="I332" i="26"/>
  <c r="J332" i="26"/>
  <c r="K332" i="26"/>
  <c r="L332" i="26"/>
  <c r="M332" i="26"/>
  <c r="N332" i="26"/>
  <c r="O332" i="26"/>
  <c r="P332" i="26"/>
  <c r="Q332" i="26"/>
  <c r="R332" i="26"/>
  <c r="S332" i="26"/>
  <c r="T332" i="26"/>
  <c r="U332" i="26"/>
  <c r="V332" i="26"/>
  <c r="C333" i="26"/>
  <c r="D333" i="26"/>
  <c r="E333" i="26"/>
  <c r="F333" i="26"/>
  <c r="G333" i="26"/>
  <c r="H333" i="26"/>
  <c r="I333" i="26"/>
  <c r="J333" i="26"/>
  <c r="K333" i="26"/>
  <c r="L333" i="26"/>
  <c r="M333" i="26"/>
  <c r="N333" i="26"/>
  <c r="O333" i="26"/>
  <c r="P333" i="26"/>
  <c r="Q333" i="26"/>
  <c r="R333" i="26"/>
  <c r="S333" i="26"/>
  <c r="T333" i="26"/>
  <c r="U333" i="26"/>
  <c r="V333" i="26"/>
  <c r="C334" i="26"/>
  <c r="D334" i="26"/>
  <c r="E334" i="26"/>
  <c r="F334" i="26"/>
  <c r="G334" i="26"/>
  <c r="H334" i="26"/>
  <c r="I334" i="26"/>
  <c r="J334" i="26"/>
  <c r="K334" i="26"/>
  <c r="L334" i="26"/>
  <c r="M334" i="26"/>
  <c r="N334" i="26"/>
  <c r="O334" i="26"/>
  <c r="P334" i="26"/>
  <c r="Q334" i="26"/>
  <c r="R334" i="26"/>
  <c r="S334" i="26"/>
  <c r="T334" i="26"/>
  <c r="U334" i="26"/>
  <c r="V334" i="26"/>
  <c r="C335" i="26"/>
  <c r="D335" i="26"/>
  <c r="E335" i="26"/>
  <c r="F335" i="26"/>
  <c r="G335" i="26"/>
  <c r="H335" i="26"/>
  <c r="I335" i="26"/>
  <c r="J335" i="26"/>
  <c r="K335" i="26"/>
  <c r="L335" i="26"/>
  <c r="M335" i="26"/>
  <c r="N335" i="26"/>
  <c r="O335" i="26"/>
  <c r="P335" i="26"/>
  <c r="Q335" i="26"/>
  <c r="R335" i="26"/>
  <c r="S335" i="26"/>
  <c r="T335" i="26"/>
  <c r="U335" i="26"/>
  <c r="V335" i="26"/>
  <c r="C336" i="26"/>
  <c r="D336" i="26"/>
  <c r="E336" i="26"/>
  <c r="F336" i="26"/>
  <c r="G336" i="26"/>
  <c r="H336" i="26"/>
  <c r="I336" i="26"/>
  <c r="J336" i="26"/>
  <c r="K336" i="26"/>
  <c r="L336" i="26"/>
  <c r="M336" i="26"/>
  <c r="N336" i="26"/>
  <c r="O336" i="26"/>
  <c r="P336" i="26"/>
  <c r="Q336" i="26"/>
  <c r="R336" i="26"/>
  <c r="S336" i="26"/>
  <c r="T336" i="26"/>
  <c r="U336" i="26"/>
  <c r="V336" i="26"/>
  <c r="C337" i="26"/>
  <c r="D337" i="26"/>
  <c r="E337" i="26"/>
  <c r="F337" i="26"/>
  <c r="G337" i="26"/>
  <c r="H337" i="26"/>
  <c r="I337" i="26"/>
  <c r="J337" i="26"/>
  <c r="K337" i="26"/>
  <c r="L337" i="26"/>
  <c r="M337" i="26"/>
  <c r="N337" i="26"/>
  <c r="O337" i="26"/>
  <c r="P337" i="26"/>
  <c r="Q337" i="26"/>
  <c r="R337" i="26"/>
  <c r="S337" i="26"/>
  <c r="T337" i="26"/>
  <c r="U337" i="26"/>
  <c r="V337" i="26"/>
  <c r="C338" i="26"/>
  <c r="D338" i="26"/>
  <c r="E338" i="26"/>
  <c r="F338" i="26"/>
  <c r="G338" i="26"/>
  <c r="H338" i="26"/>
  <c r="I338" i="26"/>
  <c r="J338" i="26"/>
  <c r="K338" i="26"/>
  <c r="L338" i="26"/>
  <c r="M338" i="26"/>
  <c r="N338" i="26"/>
  <c r="O338" i="26"/>
  <c r="P338" i="26"/>
  <c r="Q338" i="26"/>
  <c r="R338" i="26"/>
  <c r="S338" i="26"/>
  <c r="T338" i="26"/>
  <c r="U338" i="26"/>
  <c r="V338" i="26"/>
  <c r="C339" i="26"/>
  <c r="D339" i="26"/>
  <c r="E339" i="26"/>
  <c r="F339" i="26"/>
  <c r="G339" i="26"/>
  <c r="H339" i="26"/>
  <c r="I339" i="26"/>
  <c r="J339" i="26"/>
  <c r="K339" i="26"/>
  <c r="L339" i="26"/>
  <c r="M339" i="26"/>
  <c r="N339" i="26"/>
  <c r="O339" i="26"/>
  <c r="P339" i="26"/>
  <c r="Q339" i="26"/>
  <c r="R339" i="26"/>
  <c r="S339" i="26"/>
  <c r="T339" i="26"/>
  <c r="U339" i="26"/>
  <c r="V339" i="26"/>
  <c r="C340" i="26"/>
  <c r="D340" i="26"/>
  <c r="E340" i="26"/>
  <c r="F340" i="26"/>
  <c r="G340" i="26"/>
  <c r="H340" i="26"/>
  <c r="I340" i="26"/>
  <c r="J340" i="26"/>
  <c r="K340" i="26"/>
  <c r="L340" i="26"/>
  <c r="M340" i="26"/>
  <c r="N340" i="26"/>
  <c r="O340" i="26"/>
  <c r="P340" i="26"/>
  <c r="Q340" i="26"/>
  <c r="R340" i="26"/>
  <c r="S340" i="26"/>
  <c r="T340" i="26"/>
  <c r="U340" i="26"/>
  <c r="V340" i="26"/>
  <c r="C341" i="26"/>
  <c r="D341" i="26"/>
  <c r="E341" i="26"/>
  <c r="F341" i="26"/>
  <c r="G341" i="26"/>
  <c r="H341" i="26"/>
  <c r="I341" i="26"/>
  <c r="J341" i="26"/>
  <c r="K341" i="26"/>
  <c r="L341" i="26"/>
  <c r="M341" i="26"/>
  <c r="N341" i="26"/>
  <c r="O341" i="26"/>
  <c r="P341" i="26"/>
  <c r="Q341" i="26"/>
  <c r="R341" i="26"/>
  <c r="S341" i="26"/>
  <c r="T341" i="26"/>
  <c r="U341" i="26"/>
  <c r="V341" i="26"/>
  <c r="C342" i="26"/>
  <c r="D342" i="26"/>
  <c r="E342" i="26"/>
  <c r="F342" i="26"/>
  <c r="G342" i="26"/>
  <c r="H342" i="26"/>
  <c r="I342" i="26"/>
  <c r="J342" i="26"/>
  <c r="K342" i="26"/>
  <c r="L342" i="26"/>
  <c r="M342" i="26"/>
  <c r="N342" i="26"/>
  <c r="O342" i="26"/>
  <c r="P342" i="26"/>
  <c r="Q342" i="26"/>
  <c r="R342" i="26"/>
  <c r="S342" i="26"/>
  <c r="T342" i="26"/>
  <c r="U342" i="26"/>
  <c r="V342" i="26"/>
  <c r="C343" i="26"/>
  <c r="D343" i="26"/>
  <c r="E343" i="26"/>
  <c r="F343" i="26"/>
  <c r="G343" i="26"/>
  <c r="H343" i="26"/>
  <c r="I343" i="26"/>
  <c r="J343" i="26"/>
  <c r="K343" i="26"/>
  <c r="L343" i="26"/>
  <c r="M343" i="26"/>
  <c r="N343" i="26"/>
  <c r="O343" i="26"/>
  <c r="P343" i="26"/>
  <c r="Q343" i="26"/>
  <c r="R343" i="26"/>
  <c r="S343" i="26"/>
  <c r="T343" i="26"/>
  <c r="U343" i="26"/>
  <c r="V343" i="26"/>
  <c r="C344" i="26"/>
  <c r="D344" i="26"/>
  <c r="E344" i="26"/>
  <c r="F344" i="26"/>
  <c r="G344" i="26"/>
  <c r="H344" i="26"/>
  <c r="I344" i="26"/>
  <c r="J344" i="26"/>
  <c r="K344" i="26"/>
  <c r="L344" i="26"/>
  <c r="M344" i="26"/>
  <c r="N344" i="26"/>
  <c r="O344" i="26"/>
  <c r="P344" i="26"/>
  <c r="Q344" i="26"/>
  <c r="R344" i="26"/>
  <c r="S344" i="26"/>
  <c r="T344" i="26"/>
  <c r="U344" i="26"/>
  <c r="V344" i="26"/>
  <c r="C345" i="26"/>
  <c r="D345" i="26"/>
  <c r="E345" i="26"/>
  <c r="F345" i="26"/>
  <c r="G345" i="26"/>
  <c r="H345" i="26"/>
  <c r="I345" i="26"/>
  <c r="J345" i="26"/>
  <c r="K345" i="26"/>
  <c r="L345" i="26"/>
  <c r="M345" i="26"/>
  <c r="N345" i="26"/>
  <c r="O345" i="26"/>
  <c r="P345" i="26"/>
  <c r="Q345" i="26"/>
  <c r="R345" i="26"/>
  <c r="S345" i="26"/>
  <c r="T345" i="26"/>
  <c r="U345" i="26"/>
  <c r="V345" i="26"/>
  <c r="C346" i="26"/>
  <c r="D346" i="26"/>
  <c r="E346" i="26"/>
  <c r="F346" i="26"/>
  <c r="G346" i="26"/>
  <c r="H346" i="26"/>
  <c r="I346" i="26"/>
  <c r="J346" i="26"/>
  <c r="K346" i="26"/>
  <c r="L346" i="26"/>
  <c r="M346" i="26"/>
  <c r="N346" i="26"/>
  <c r="O346" i="26"/>
  <c r="P346" i="26"/>
  <c r="Q346" i="26"/>
  <c r="R346" i="26"/>
  <c r="S346" i="26"/>
  <c r="T346" i="26"/>
  <c r="U346" i="26"/>
  <c r="V346" i="26"/>
  <c r="C347" i="26"/>
  <c r="D347" i="26"/>
  <c r="E347" i="26"/>
  <c r="F347" i="26"/>
  <c r="G347" i="26"/>
  <c r="H347" i="26"/>
  <c r="I347" i="26"/>
  <c r="J347" i="26"/>
  <c r="K347" i="26"/>
  <c r="L347" i="26"/>
  <c r="M347" i="26"/>
  <c r="N347" i="26"/>
  <c r="O347" i="26"/>
  <c r="P347" i="26"/>
  <c r="Q347" i="26"/>
  <c r="R347" i="26"/>
  <c r="S347" i="26"/>
  <c r="T347" i="26"/>
  <c r="U347" i="26"/>
  <c r="V347" i="26"/>
  <c r="C348" i="26"/>
  <c r="D348" i="26"/>
  <c r="E348" i="26"/>
  <c r="F348" i="26"/>
  <c r="G348" i="26"/>
  <c r="H348" i="26"/>
  <c r="I348" i="26"/>
  <c r="J348" i="26"/>
  <c r="K348" i="26"/>
  <c r="L348" i="26"/>
  <c r="M348" i="26"/>
  <c r="N348" i="26"/>
  <c r="O348" i="26"/>
  <c r="P348" i="26"/>
  <c r="Q348" i="26"/>
  <c r="R348" i="26"/>
  <c r="S348" i="26"/>
  <c r="T348" i="26"/>
  <c r="U348" i="26"/>
  <c r="V348" i="26"/>
  <c r="C349" i="26"/>
  <c r="D349" i="26"/>
  <c r="E349" i="26"/>
  <c r="F349" i="26"/>
  <c r="G349" i="26"/>
  <c r="H349" i="26"/>
  <c r="I349" i="26"/>
  <c r="J349" i="26"/>
  <c r="K349" i="26"/>
  <c r="L349" i="26"/>
  <c r="M349" i="26"/>
  <c r="N349" i="26"/>
  <c r="O349" i="26"/>
  <c r="P349" i="26"/>
  <c r="Q349" i="26"/>
  <c r="R349" i="26"/>
  <c r="S349" i="26"/>
  <c r="T349" i="26"/>
  <c r="U349" i="26"/>
  <c r="V349" i="26"/>
  <c r="C350" i="26"/>
  <c r="D350" i="26"/>
  <c r="E350" i="26"/>
  <c r="F350" i="26"/>
  <c r="G350" i="26"/>
  <c r="H350" i="26"/>
  <c r="I350" i="26"/>
  <c r="J350" i="26"/>
  <c r="K350" i="26"/>
  <c r="L350" i="26"/>
  <c r="M350" i="26"/>
  <c r="N350" i="26"/>
  <c r="O350" i="26"/>
  <c r="P350" i="26"/>
  <c r="Q350" i="26"/>
  <c r="R350" i="26"/>
  <c r="S350" i="26"/>
  <c r="T350" i="26"/>
  <c r="U350" i="26"/>
  <c r="V350" i="26"/>
  <c r="C351" i="26"/>
  <c r="D351" i="26"/>
  <c r="E351" i="26"/>
  <c r="F351" i="26"/>
  <c r="G351" i="26"/>
  <c r="H351" i="26"/>
  <c r="I351" i="26"/>
  <c r="J351" i="26"/>
  <c r="K351" i="26"/>
  <c r="L351" i="26"/>
  <c r="M351" i="26"/>
  <c r="N351" i="26"/>
  <c r="O351" i="26"/>
  <c r="P351" i="26"/>
  <c r="Q351" i="26"/>
  <c r="R351" i="26"/>
  <c r="S351" i="26"/>
  <c r="T351" i="26"/>
  <c r="U351" i="26"/>
  <c r="V351" i="26"/>
  <c r="C352" i="26"/>
  <c r="D352" i="26"/>
  <c r="E352" i="26"/>
  <c r="F352" i="26"/>
  <c r="G352" i="26"/>
  <c r="H352" i="26"/>
  <c r="I352" i="26"/>
  <c r="J352" i="26"/>
  <c r="K352" i="26"/>
  <c r="L352" i="26"/>
  <c r="M352" i="26"/>
  <c r="N352" i="26"/>
  <c r="O352" i="26"/>
  <c r="P352" i="26"/>
  <c r="Q352" i="26"/>
  <c r="R352" i="26"/>
  <c r="S352" i="26"/>
  <c r="T352" i="26"/>
  <c r="U352" i="26"/>
  <c r="V352" i="26"/>
  <c r="C353" i="26"/>
  <c r="D353" i="26"/>
  <c r="E353" i="26"/>
  <c r="F353" i="26"/>
  <c r="G353" i="26"/>
  <c r="H353" i="26"/>
  <c r="I353" i="26"/>
  <c r="J353" i="26"/>
  <c r="K353" i="26"/>
  <c r="L353" i="26"/>
  <c r="M353" i="26"/>
  <c r="N353" i="26"/>
  <c r="O353" i="26"/>
  <c r="P353" i="26"/>
  <c r="Q353" i="26"/>
  <c r="R353" i="26"/>
  <c r="S353" i="26"/>
  <c r="T353" i="26"/>
  <c r="U353" i="26"/>
  <c r="V353" i="26"/>
  <c r="C354" i="26"/>
  <c r="D354" i="26"/>
  <c r="E354" i="26"/>
  <c r="F354" i="26"/>
  <c r="G354" i="26"/>
  <c r="H354" i="26"/>
  <c r="I354" i="26"/>
  <c r="J354" i="26"/>
  <c r="K354" i="26"/>
  <c r="L354" i="26"/>
  <c r="M354" i="26"/>
  <c r="N354" i="26"/>
  <c r="O354" i="26"/>
  <c r="P354" i="26"/>
  <c r="Q354" i="26"/>
  <c r="R354" i="26"/>
  <c r="S354" i="26"/>
  <c r="T354" i="26"/>
  <c r="U354" i="26"/>
  <c r="V354" i="26"/>
  <c r="C355" i="26"/>
  <c r="D355" i="26"/>
  <c r="E355" i="26"/>
  <c r="F355" i="26"/>
  <c r="G355" i="26"/>
  <c r="H355" i="26"/>
  <c r="I355" i="26"/>
  <c r="J355" i="26"/>
  <c r="K355" i="26"/>
  <c r="L355" i="26"/>
  <c r="M355" i="26"/>
  <c r="N355" i="26"/>
  <c r="O355" i="26"/>
  <c r="P355" i="26"/>
  <c r="Q355" i="26"/>
  <c r="R355" i="26"/>
  <c r="S355" i="26"/>
  <c r="T355" i="26"/>
  <c r="U355" i="26"/>
  <c r="V355" i="26"/>
  <c r="C356" i="26"/>
  <c r="D356" i="26"/>
  <c r="E356" i="26"/>
  <c r="F356" i="26"/>
  <c r="G356" i="26"/>
  <c r="H356" i="26"/>
  <c r="I356" i="26"/>
  <c r="J356" i="26"/>
  <c r="K356" i="26"/>
  <c r="L356" i="26"/>
  <c r="M356" i="26"/>
  <c r="N356" i="26"/>
  <c r="O356" i="26"/>
  <c r="P356" i="26"/>
  <c r="Q356" i="26"/>
  <c r="R356" i="26"/>
  <c r="S356" i="26"/>
  <c r="T356" i="26"/>
  <c r="U356" i="26"/>
  <c r="V356" i="26"/>
  <c r="C357" i="26"/>
  <c r="D357" i="26"/>
  <c r="E357" i="26"/>
  <c r="F357" i="26"/>
  <c r="G357" i="26"/>
  <c r="H357" i="26"/>
  <c r="I357" i="26"/>
  <c r="J357" i="26"/>
  <c r="K357" i="26"/>
  <c r="L357" i="26"/>
  <c r="M357" i="26"/>
  <c r="N357" i="26"/>
  <c r="O357" i="26"/>
  <c r="P357" i="26"/>
  <c r="Q357" i="26"/>
  <c r="R357" i="26"/>
  <c r="S357" i="26"/>
  <c r="T357" i="26"/>
  <c r="U357" i="26"/>
  <c r="V357" i="26"/>
  <c r="C358" i="26"/>
  <c r="D358" i="26"/>
  <c r="E358" i="26"/>
  <c r="F358" i="26"/>
  <c r="G358" i="26"/>
  <c r="H358" i="26"/>
  <c r="I358" i="26"/>
  <c r="J358" i="26"/>
  <c r="K358" i="26"/>
  <c r="L358" i="26"/>
  <c r="M358" i="26"/>
  <c r="N358" i="26"/>
  <c r="O358" i="26"/>
  <c r="P358" i="26"/>
  <c r="Q358" i="26"/>
  <c r="R358" i="26"/>
  <c r="S358" i="26"/>
  <c r="T358" i="26"/>
  <c r="U358" i="26"/>
  <c r="V358" i="26"/>
  <c r="C359" i="26"/>
  <c r="D359" i="26"/>
  <c r="E359" i="26"/>
  <c r="F359" i="26"/>
  <c r="G359" i="26"/>
  <c r="H359" i="26"/>
  <c r="I359" i="26"/>
  <c r="J359" i="26"/>
  <c r="K359" i="26"/>
  <c r="L359" i="26"/>
  <c r="M359" i="26"/>
  <c r="N359" i="26"/>
  <c r="O359" i="26"/>
  <c r="P359" i="26"/>
  <c r="Q359" i="26"/>
  <c r="R359" i="26"/>
  <c r="S359" i="26"/>
  <c r="T359" i="26"/>
  <c r="U359" i="26"/>
  <c r="V359" i="26"/>
  <c r="C360" i="26"/>
  <c r="D360" i="26"/>
  <c r="E360" i="26"/>
  <c r="F360" i="26"/>
  <c r="G360" i="26"/>
  <c r="H360" i="26"/>
  <c r="I360" i="26"/>
  <c r="J360" i="26"/>
  <c r="K360" i="26"/>
  <c r="L360" i="26"/>
  <c r="M360" i="26"/>
  <c r="N360" i="26"/>
  <c r="O360" i="26"/>
  <c r="P360" i="26"/>
  <c r="Q360" i="26"/>
  <c r="R360" i="26"/>
  <c r="S360" i="26"/>
  <c r="T360" i="26"/>
  <c r="U360" i="26"/>
  <c r="V360" i="26"/>
  <c r="C361" i="26"/>
  <c r="D361" i="26"/>
  <c r="E361" i="26"/>
  <c r="F361" i="26"/>
  <c r="G361" i="26"/>
  <c r="H361" i="26"/>
  <c r="I361" i="26"/>
  <c r="J361" i="26"/>
  <c r="K361" i="26"/>
  <c r="L361" i="26"/>
  <c r="M361" i="26"/>
  <c r="N361" i="26"/>
  <c r="O361" i="26"/>
  <c r="P361" i="26"/>
  <c r="Q361" i="26"/>
  <c r="R361" i="26"/>
  <c r="S361" i="26"/>
  <c r="T361" i="26"/>
  <c r="U361" i="26"/>
  <c r="V361" i="26"/>
  <c r="C362" i="26"/>
  <c r="D362" i="26"/>
  <c r="E362" i="26"/>
  <c r="F362" i="26"/>
  <c r="G362" i="26"/>
  <c r="H362" i="26"/>
  <c r="I362" i="26"/>
  <c r="J362" i="26"/>
  <c r="K362" i="26"/>
  <c r="L362" i="26"/>
  <c r="M362" i="26"/>
  <c r="N362" i="26"/>
  <c r="O362" i="26"/>
  <c r="P362" i="26"/>
  <c r="Q362" i="26"/>
  <c r="R362" i="26"/>
  <c r="S362" i="26"/>
  <c r="T362" i="26"/>
  <c r="U362" i="26"/>
  <c r="V362" i="26"/>
  <c r="C363" i="26"/>
  <c r="D363" i="26"/>
  <c r="E363" i="26"/>
  <c r="F363" i="26"/>
  <c r="G363" i="26"/>
  <c r="H363" i="26"/>
  <c r="I363" i="26"/>
  <c r="J363" i="26"/>
  <c r="K363" i="26"/>
  <c r="L363" i="26"/>
  <c r="M363" i="26"/>
  <c r="N363" i="26"/>
  <c r="O363" i="26"/>
  <c r="P363" i="26"/>
  <c r="Q363" i="26"/>
  <c r="R363" i="26"/>
  <c r="S363" i="26"/>
  <c r="T363" i="26"/>
  <c r="U363" i="26"/>
  <c r="V363" i="26"/>
  <c r="C364" i="26"/>
  <c r="D364" i="26"/>
  <c r="E364" i="26"/>
  <c r="F364" i="26"/>
  <c r="G364" i="26"/>
  <c r="H364" i="26"/>
  <c r="I364" i="26"/>
  <c r="J364" i="26"/>
  <c r="K364" i="26"/>
  <c r="L364" i="26"/>
  <c r="M364" i="26"/>
  <c r="N364" i="26"/>
  <c r="O364" i="26"/>
  <c r="P364" i="26"/>
  <c r="Q364" i="26"/>
  <c r="R364" i="26"/>
  <c r="S364" i="26"/>
  <c r="T364" i="26"/>
  <c r="U364" i="26"/>
  <c r="V364" i="26"/>
  <c r="C365" i="26"/>
  <c r="D365" i="26"/>
  <c r="E365" i="26"/>
  <c r="F365" i="26"/>
  <c r="G365" i="26"/>
  <c r="H365" i="26"/>
  <c r="I365" i="26"/>
  <c r="J365" i="26"/>
  <c r="K365" i="26"/>
  <c r="L365" i="26"/>
  <c r="M365" i="26"/>
  <c r="N365" i="26"/>
  <c r="O365" i="26"/>
  <c r="P365" i="26"/>
  <c r="Q365" i="26"/>
  <c r="R365" i="26"/>
  <c r="S365" i="26"/>
  <c r="T365" i="26"/>
  <c r="U365" i="26"/>
  <c r="V365" i="26"/>
  <c r="C366" i="26"/>
  <c r="D366" i="26"/>
  <c r="E366" i="26"/>
  <c r="F366" i="26"/>
  <c r="G366" i="26"/>
  <c r="H366" i="26"/>
  <c r="I366" i="26"/>
  <c r="J366" i="26"/>
  <c r="K366" i="26"/>
  <c r="L366" i="26"/>
  <c r="M366" i="26"/>
  <c r="N366" i="26"/>
  <c r="O366" i="26"/>
  <c r="P366" i="26"/>
  <c r="Q366" i="26"/>
  <c r="R366" i="26"/>
  <c r="S366" i="26"/>
  <c r="T366" i="26"/>
  <c r="U366" i="26"/>
  <c r="V366" i="26"/>
  <c r="C367" i="26"/>
  <c r="D367" i="26"/>
  <c r="E367" i="26"/>
  <c r="F367" i="26"/>
  <c r="G367" i="26"/>
  <c r="H367" i="26"/>
  <c r="I367" i="26"/>
  <c r="J367" i="26"/>
  <c r="K367" i="26"/>
  <c r="L367" i="26"/>
  <c r="M367" i="26"/>
  <c r="N367" i="26"/>
  <c r="O367" i="26"/>
  <c r="P367" i="26"/>
  <c r="Q367" i="26"/>
  <c r="R367" i="26"/>
  <c r="S367" i="26"/>
  <c r="T367" i="26"/>
  <c r="U367" i="26"/>
  <c r="V367" i="26"/>
  <c r="C368" i="26"/>
  <c r="D368" i="26"/>
  <c r="E368" i="26"/>
  <c r="F368" i="26"/>
  <c r="G368" i="26"/>
  <c r="H368" i="26"/>
  <c r="I368" i="26"/>
  <c r="J368" i="26"/>
  <c r="K368" i="26"/>
  <c r="L368" i="26"/>
  <c r="M368" i="26"/>
  <c r="N368" i="26"/>
  <c r="O368" i="26"/>
  <c r="P368" i="26"/>
  <c r="Q368" i="26"/>
  <c r="R368" i="26"/>
  <c r="S368" i="26"/>
  <c r="T368" i="26"/>
  <c r="U368" i="26"/>
  <c r="V368" i="26"/>
  <c r="C369" i="26"/>
  <c r="D369" i="26"/>
  <c r="E369" i="26"/>
  <c r="F369" i="26"/>
  <c r="G369" i="26"/>
  <c r="H369" i="26"/>
  <c r="I369" i="26"/>
  <c r="J369" i="26"/>
  <c r="K369" i="26"/>
  <c r="L369" i="26"/>
  <c r="M369" i="26"/>
  <c r="N369" i="26"/>
  <c r="O369" i="26"/>
  <c r="P369" i="26"/>
  <c r="Q369" i="26"/>
  <c r="R369" i="26"/>
  <c r="S369" i="26"/>
  <c r="T369" i="26"/>
  <c r="U369" i="26"/>
  <c r="V369" i="26"/>
  <c r="C370" i="26"/>
  <c r="D370" i="26"/>
  <c r="E370" i="26"/>
  <c r="F370" i="26"/>
  <c r="G370" i="26"/>
  <c r="H370" i="26"/>
  <c r="I370" i="26"/>
  <c r="J370" i="26"/>
  <c r="K370" i="26"/>
  <c r="L370" i="26"/>
  <c r="M370" i="26"/>
  <c r="N370" i="26"/>
  <c r="O370" i="26"/>
  <c r="P370" i="26"/>
  <c r="Q370" i="26"/>
  <c r="R370" i="26"/>
  <c r="S370" i="26"/>
  <c r="T370" i="26"/>
  <c r="U370" i="26"/>
  <c r="V370" i="26"/>
  <c r="C371" i="26"/>
  <c r="D371" i="26"/>
  <c r="E371" i="26"/>
  <c r="F371" i="26"/>
  <c r="G371" i="26"/>
  <c r="H371" i="26"/>
  <c r="I371" i="26"/>
  <c r="J371" i="26"/>
  <c r="K371" i="26"/>
  <c r="L371" i="26"/>
  <c r="M371" i="26"/>
  <c r="N371" i="26"/>
  <c r="O371" i="26"/>
  <c r="P371" i="26"/>
  <c r="Q371" i="26"/>
  <c r="R371" i="26"/>
  <c r="S371" i="26"/>
  <c r="T371" i="26"/>
  <c r="U371" i="26"/>
  <c r="V371" i="26"/>
  <c r="C372" i="26"/>
  <c r="D372" i="26"/>
  <c r="E372" i="26"/>
  <c r="F372" i="26"/>
  <c r="G372" i="26"/>
  <c r="H372" i="26"/>
  <c r="I372" i="26"/>
  <c r="J372" i="26"/>
  <c r="K372" i="26"/>
  <c r="L372" i="26"/>
  <c r="M372" i="26"/>
  <c r="N372" i="26"/>
  <c r="O372" i="26"/>
  <c r="P372" i="26"/>
  <c r="Q372" i="26"/>
  <c r="R372" i="26"/>
  <c r="S372" i="26"/>
  <c r="T372" i="26"/>
  <c r="U372" i="26"/>
  <c r="V372" i="26"/>
  <c r="C373" i="26"/>
  <c r="D373" i="26"/>
  <c r="E373" i="26"/>
  <c r="F373" i="26"/>
  <c r="G373" i="26"/>
  <c r="H373" i="26"/>
  <c r="I373" i="26"/>
  <c r="J373" i="26"/>
  <c r="K373" i="26"/>
  <c r="L373" i="26"/>
  <c r="M373" i="26"/>
  <c r="N373" i="26"/>
  <c r="O373" i="26"/>
  <c r="P373" i="26"/>
  <c r="Q373" i="26"/>
  <c r="R373" i="26"/>
  <c r="S373" i="26"/>
  <c r="T373" i="26"/>
  <c r="U373" i="26"/>
  <c r="V373" i="26"/>
  <c r="C374" i="26"/>
  <c r="D374" i="26"/>
  <c r="E374" i="26"/>
  <c r="F374" i="26"/>
  <c r="G374" i="26"/>
  <c r="H374" i="26"/>
  <c r="I374" i="26"/>
  <c r="J374" i="26"/>
  <c r="K374" i="26"/>
  <c r="L374" i="26"/>
  <c r="M374" i="26"/>
  <c r="N374" i="26"/>
  <c r="O374" i="26"/>
  <c r="P374" i="26"/>
  <c r="Q374" i="26"/>
  <c r="R374" i="26"/>
  <c r="S374" i="26"/>
  <c r="T374" i="26"/>
  <c r="U374" i="26"/>
  <c r="V374" i="26"/>
  <c r="C375" i="26"/>
  <c r="D375" i="26"/>
  <c r="E375" i="26"/>
  <c r="F375" i="26"/>
  <c r="G375" i="26"/>
  <c r="H375" i="26"/>
  <c r="I375" i="26"/>
  <c r="J375" i="26"/>
  <c r="K375" i="26"/>
  <c r="L375" i="26"/>
  <c r="M375" i="26"/>
  <c r="N375" i="26"/>
  <c r="O375" i="26"/>
  <c r="P375" i="26"/>
  <c r="Q375" i="26"/>
  <c r="R375" i="26"/>
  <c r="S375" i="26"/>
  <c r="T375" i="26"/>
  <c r="U375" i="26"/>
  <c r="V375" i="26"/>
  <c r="C376" i="26"/>
  <c r="D376" i="26"/>
  <c r="E376" i="26"/>
  <c r="F376" i="26"/>
  <c r="G376" i="26"/>
  <c r="H376" i="26"/>
  <c r="I376" i="26"/>
  <c r="J376" i="26"/>
  <c r="K376" i="26"/>
  <c r="L376" i="26"/>
  <c r="M376" i="26"/>
  <c r="N376" i="26"/>
  <c r="O376" i="26"/>
  <c r="P376" i="26"/>
  <c r="Q376" i="26"/>
  <c r="R376" i="26"/>
  <c r="S376" i="26"/>
  <c r="T376" i="26"/>
  <c r="U376" i="26"/>
  <c r="V376" i="26"/>
  <c r="C377" i="26"/>
  <c r="D377" i="26"/>
  <c r="E377" i="26"/>
  <c r="F377" i="26"/>
  <c r="G377" i="26"/>
  <c r="H377" i="26"/>
  <c r="I377" i="26"/>
  <c r="J377" i="26"/>
  <c r="K377" i="26"/>
  <c r="L377" i="26"/>
  <c r="M377" i="26"/>
  <c r="N377" i="26"/>
  <c r="O377" i="26"/>
  <c r="P377" i="26"/>
  <c r="Q377" i="26"/>
  <c r="R377" i="26"/>
  <c r="S377" i="26"/>
  <c r="T377" i="26"/>
  <c r="U377" i="26"/>
  <c r="V377" i="26"/>
  <c r="C378" i="26"/>
  <c r="D378" i="26"/>
  <c r="E378" i="26"/>
  <c r="F378" i="26"/>
  <c r="G378" i="26"/>
  <c r="H378" i="26"/>
  <c r="I378" i="26"/>
  <c r="J378" i="26"/>
  <c r="K378" i="26"/>
  <c r="L378" i="26"/>
  <c r="M378" i="26"/>
  <c r="N378" i="26"/>
  <c r="O378" i="26"/>
  <c r="P378" i="26"/>
  <c r="Q378" i="26"/>
  <c r="R378" i="26"/>
  <c r="S378" i="26"/>
  <c r="T378" i="26"/>
  <c r="U378" i="26"/>
  <c r="V378" i="26"/>
  <c r="C379" i="26"/>
  <c r="D379" i="26"/>
  <c r="E379" i="26"/>
  <c r="F379" i="26"/>
  <c r="G379" i="26"/>
  <c r="H379" i="26"/>
  <c r="I379" i="26"/>
  <c r="J379" i="26"/>
  <c r="K379" i="26"/>
  <c r="L379" i="26"/>
  <c r="M379" i="26"/>
  <c r="N379" i="26"/>
  <c r="O379" i="26"/>
  <c r="P379" i="26"/>
  <c r="Q379" i="26"/>
  <c r="R379" i="26"/>
  <c r="S379" i="26"/>
  <c r="T379" i="26"/>
  <c r="U379" i="26"/>
  <c r="V379" i="26"/>
  <c r="C380" i="26"/>
  <c r="D380" i="26"/>
  <c r="E380" i="26"/>
  <c r="F380" i="26"/>
  <c r="G380" i="26"/>
  <c r="H380" i="26"/>
  <c r="I380" i="26"/>
  <c r="J380" i="26"/>
  <c r="K380" i="26"/>
  <c r="L380" i="26"/>
  <c r="M380" i="26"/>
  <c r="N380" i="26"/>
  <c r="O380" i="26"/>
  <c r="P380" i="26"/>
  <c r="Q380" i="26"/>
  <c r="R380" i="26"/>
  <c r="S380" i="26"/>
  <c r="T380" i="26"/>
  <c r="U380" i="26"/>
  <c r="V380" i="26"/>
  <c r="C381" i="26"/>
  <c r="D381" i="26"/>
  <c r="E381" i="26"/>
  <c r="F381" i="26"/>
  <c r="G381" i="26"/>
  <c r="H381" i="26"/>
  <c r="I381" i="26"/>
  <c r="J381" i="26"/>
  <c r="K381" i="26"/>
  <c r="L381" i="26"/>
  <c r="M381" i="26"/>
  <c r="N381" i="26"/>
  <c r="O381" i="26"/>
  <c r="P381" i="26"/>
  <c r="Q381" i="26"/>
  <c r="R381" i="26"/>
  <c r="S381" i="26"/>
  <c r="T381" i="26"/>
  <c r="U381" i="26"/>
  <c r="V381" i="26"/>
  <c r="C382" i="26"/>
  <c r="D382" i="26"/>
  <c r="E382" i="26"/>
  <c r="F382" i="26"/>
  <c r="G382" i="26"/>
  <c r="H382" i="26"/>
  <c r="I382" i="26"/>
  <c r="J382" i="26"/>
  <c r="K382" i="26"/>
  <c r="L382" i="26"/>
  <c r="M382" i="26"/>
  <c r="N382" i="26"/>
  <c r="O382" i="26"/>
  <c r="P382" i="26"/>
  <c r="Q382" i="26"/>
  <c r="R382" i="26"/>
  <c r="S382" i="26"/>
  <c r="T382" i="26"/>
  <c r="U382" i="26"/>
  <c r="V382" i="26"/>
  <c r="C383" i="26"/>
  <c r="D383" i="26"/>
  <c r="E383" i="26"/>
  <c r="F383" i="26"/>
  <c r="G383" i="26"/>
  <c r="H383" i="26"/>
  <c r="I383" i="26"/>
  <c r="J383" i="26"/>
  <c r="K383" i="26"/>
  <c r="L383" i="26"/>
  <c r="M383" i="26"/>
  <c r="N383" i="26"/>
  <c r="O383" i="26"/>
  <c r="P383" i="26"/>
  <c r="Q383" i="26"/>
  <c r="R383" i="26"/>
  <c r="S383" i="26"/>
  <c r="T383" i="26"/>
  <c r="U383" i="26"/>
  <c r="V383" i="26"/>
  <c r="C384" i="26"/>
  <c r="D384" i="26"/>
  <c r="E384" i="26"/>
  <c r="F384" i="26"/>
  <c r="G384" i="26"/>
  <c r="H384" i="26"/>
  <c r="I384" i="26"/>
  <c r="J384" i="26"/>
  <c r="K384" i="26"/>
  <c r="L384" i="26"/>
  <c r="M384" i="26"/>
  <c r="N384" i="26"/>
  <c r="O384" i="26"/>
  <c r="P384" i="26"/>
  <c r="Q384" i="26"/>
  <c r="R384" i="26"/>
  <c r="S384" i="26"/>
  <c r="T384" i="26"/>
  <c r="U384" i="26"/>
  <c r="V384" i="26"/>
  <c r="C385" i="26"/>
  <c r="D385" i="26"/>
  <c r="E385" i="26"/>
  <c r="F385" i="26"/>
  <c r="G385" i="26"/>
  <c r="H385" i="26"/>
  <c r="I385" i="26"/>
  <c r="J385" i="26"/>
  <c r="K385" i="26"/>
  <c r="L385" i="26"/>
  <c r="M385" i="26"/>
  <c r="N385" i="26"/>
  <c r="O385" i="26"/>
  <c r="P385" i="26"/>
  <c r="Q385" i="26"/>
  <c r="R385" i="26"/>
  <c r="S385" i="26"/>
  <c r="T385" i="26"/>
  <c r="U385" i="26"/>
  <c r="V385" i="26"/>
  <c r="C386" i="26"/>
  <c r="D386" i="26"/>
  <c r="E386" i="26"/>
  <c r="F386" i="26"/>
  <c r="G386" i="26"/>
  <c r="H386" i="26"/>
  <c r="I386" i="26"/>
  <c r="J386" i="26"/>
  <c r="K386" i="26"/>
  <c r="L386" i="26"/>
  <c r="M386" i="26"/>
  <c r="N386" i="26"/>
  <c r="O386" i="26"/>
  <c r="P386" i="26"/>
  <c r="Q386" i="26"/>
  <c r="R386" i="26"/>
  <c r="S386" i="26"/>
  <c r="T386" i="26"/>
  <c r="U386" i="26"/>
  <c r="V386" i="26"/>
  <c r="C387" i="26"/>
  <c r="D387" i="26"/>
  <c r="E387" i="26"/>
  <c r="F387" i="26"/>
  <c r="G387" i="26"/>
  <c r="H387" i="26"/>
  <c r="I387" i="26"/>
  <c r="J387" i="26"/>
  <c r="K387" i="26"/>
  <c r="L387" i="26"/>
  <c r="M387" i="26"/>
  <c r="N387" i="26"/>
  <c r="O387" i="26"/>
  <c r="P387" i="26"/>
  <c r="Q387" i="26"/>
  <c r="R387" i="26"/>
  <c r="S387" i="26"/>
  <c r="T387" i="26"/>
  <c r="U387" i="26"/>
  <c r="V387" i="26"/>
  <c r="C388" i="26"/>
  <c r="D388" i="26"/>
  <c r="E388" i="26"/>
  <c r="F388" i="26"/>
  <c r="G388" i="26"/>
  <c r="H388" i="26"/>
  <c r="I388" i="26"/>
  <c r="J388" i="26"/>
  <c r="K388" i="26"/>
  <c r="L388" i="26"/>
  <c r="M388" i="26"/>
  <c r="N388" i="26"/>
  <c r="O388" i="26"/>
  <c r="P388" i="26"/>
  <c r="Q388" i="26"/>
  <c r="R388" i="26"/>
  <c r="S388" i="26"/>
  <c r="T388" i="26"/>
  <c r="U388" i="26"/>
  <c r="V388" i="26"/>
  <c r="C389" i="26"/>
  <c r="D389" i="26"/>
  <c r="E389" i="26"/>
  <c r="F389" i="26"/>
  <c r="G389" i="26"/>
  <c r="H389" i="26"/>
  <c r="I389" i="26"/>
  <c r="J389" i="26"/>
  <c r="K389" i="26"/>
  <c r="L389" i="26"/>
  <c r="M389" i="26"/>
  <c r="N389" i="26"/>
  <c r="O389" i="26"/>
  <c r="P389" i="26"/>
  <c r="Q389" i="26"/>
  <c r="R389" i="26"/>
  <c r="S389" i="26"/>
  <c r="T389" i="26"/>
  <c r="U389" i="26"/>
  <c r="V389" i="26"/>
  <c r="C390" i="26"/>
  <c r="D390" i="26"/>
  <c r="E390" i="26"/>
  <c r="F390" i="26"/>
  <c r="G390" i="26"/>
  <c r="H390" i="26"/>
  <c r="I390" i="26"/>
  <c r="J390" i="26"/>
  <c r="K390" i="26"/>
  <c r="L390" i="26"/>
  <c r="M390" i="26"/>
  <c r="N390" i="26"/>
  <c r="O390" i="26"/>
  <c r="P390" i="26"/>
  <c r="Q390" i="26"/>
  <c r="R390" i="26"/>
  <c r="S390" i="26"/>
  <c r="T390" i="26"/>
  <c r="U390" i="26"/>
  <c r="V390" i="26"/>
  <c r="C391" i="26"/>
  <c r="D391" i="26"/>
  <c r="E391" i="26"/>
  <c r="F391" i="26"/>
  <c r="G391" i="26"/>
  <c r="H391" i="26"/>
  <c r="I391" i="26"/>
  <c r="J391" i="26"/>
  <c r="K391" i="26"/>
  <c r="L391" i="26"/>
  <c r="M391" i="26"/>
  <c r="N391" i="26"/>
  <c r="O391" i="26"/>
  <c r="P391" i="26"/>
  <c r="Q391" i="26"/>
  <c r="R391" i="26"/>
  <c r="S391" i="26"/>
  <c r="T391" i="26"/>
  <c r="U391" i="26"/>
  <c r="V391" i="26"/>
  <c r="C392" i="26"/>
  <c r="D392" i="26"/>
  <c r="E392" i="26"/>
  <c r="F392" i="26"/>
  <c r="G392" i="26"/>
  <c r="H392" i="26"/>
  <c r="I392" i="26"/>
  <c r="J392" i="26"/>
  <c r="K392" i="26"/>
  <c r="L392" i="26"/>
  <c r="M392" i="26"/>
  <c r="N392" i="26"/>
  <c r="O392" i="26"/>
  <c r="P392" i="26"/>
  <c r="Q392" i="26"/>
  <c r="R392" i="26"/>
  <c r="S392" i="26"/>
  <c r="T392" i="26"/>
  <c r="U392" i="26"/>
  <c r="V392" i="26"/>
  <c r="C393" i="26"/>
  <c r="D393" i="26"/>
  <c r="E393" i="26"/>
  <c r="F393" i="26"/>
  <c r="G393" i="26"/>
  <c r="H393" i="26"/>
  <c r="I393" i="26"/>
  <c r="J393" i="26"/>
  <c r="K393" i="26"/>
  <c r="L393" i="26"/>
  <c r="M393" i="26"/>
  <c r="N393" i="26"/>
  <c r="O393" i="26"/>
  <c r="P393" i="26"/>
  <c r="Q393" i="26"/>
  <c r="R393" i="26"/>
  <c r="S393" i="26"/>
  <c r="T393" i="26"/>
  <c r="U393" i="26"/>
  <c r="V393" i="26"/>
  <c r="C394" i="26"/>
  <c r="D394" i="26"/>
  <c r="E394" i="26"/>
  <c r="F394" i="26"/>
  <c r="G394" i="26"/>
  <c r="H394" i="26"/>
  <c r="I394" i="26"/>
  <c r="J394" i="26"/>
  <c r="K394" i="26"/>
  <c r="L394" i="26"/>
  <c r="M394" i="26"/>
  <c r="N394" i="26"/>
  <c r="O394" i="26"/>
  <c r="P394" i="26"/>
  <c r="Q394" i="26"/>
  <c r="R394" i="26"/>
  <c r="S394" i="26"/>
  <c r="T394" i="26"/>
  <c r="U394" i="26"/>
  <c r="V394" i="26"/>
  <c r="C395" i="26"/>
  <c r="D395" i="26"/>
  <c r="E395" i="26"/>
  <c r="F395" i="26"/>
  <c r="G395" i="26"/>
  <c r="H395" i="26"/>
  <c r="I395" i="26"/>
  <c r="J395" i="26"/>
  <c r="K395" i="26"/>
  <c r="L395" i="26"/>
  <c r="M395" i="26"/>
  <c r="N395" i="26"/>
  <c r="O395" i="26"/>
  <c r="P395" i="26"/>
  <c r="Q395" i="26"/>
  <c r="R395" i="26"/>
  <c r="S395" i="26"/>
  <c r="T395" i="26"/>
  <c r="U395" i="26"/>
  <c r="V395" i="26"/>
  <c r="C396" i="26"/>
  <c r="D396" i="26"/>
  <c r="E396" i="26"/>
  <c r="F396" i="26"/>
  <c r="G396" i="26"/>
  <c r="H396" i="26"/>
  <c r="I396" i="26"/>
  <c r="J396" i="26"/>
  <c r="K396" i="26"/>
  <c r="L396" i="26"/>
  <c r="M396" i="26"/>
  <c r="N396" i="26"/>
  <c r="O396" i="26"/>
  <c r="P396" i="26"/>
  <c r="Q396" i="26"/>
  <c r="R396" i="26"/>
  <c r="S396" i="26"/>
  <c r="T396" i="26"/>
  <c r="U396" i="26"/>
  <c r="V396" i="26"/>
  <c r="C397" i="26"/>
  <c r="D397" i="26"/>
  <c r="E397" i="26"/>
  <c r="F397" i="26"/>
  <c r="G397" i="26"/>
  <c r="H397" i="26"/>
  <c r="I397" i="26"/>
  <c r="J397" i="26"/>
  <c r="K397" i="26"/>
  <c r="L397" i="26"/>
  <c r="M397" i="26"/>
  <c r="N397" i="26"/>
  <c r="O397" i="26"/>
  <c r="P397" i="26"/>
  <c r="Q397" i="26"/>
  <c r="R397" i="26"/>
  <c r="S397" i="26"/>
  <c r="T397" i="26"/>
  <c r="U397" i="26"/>
  <c r="V397" i="26"/>
  <c r="C398" i="26"/>
  <c r="D398" i="26"/>
  <c r="E398" i="26"/>
  <c r="F398" i="26"/>
  <c r="G398" i="26"/>
  <c r="H398" i="26"/>
  <c r="I398" i="26"/>
  <c r="J398" i="26"/>
  <c r="K398" i="26"/>
  <c r="L398" i="26"/>
  <c r="M398" i="26"/>
  <c r="N398" i="26"/>
  <c r="O398" i="26"/>
  <c r="P398" i="26"/>
  <c r="Q398" i="26"/>
  <c r="R398" i="26"/>
  <c r="S398" i="26"/>
  <c r="T398" i="26"/>
  <c r="U398" i="26"/>
  <c r="V398" i="26"/>
  <c r="C399" i="26"/>
  <c r="D399" i="26"/>
  <c r="E399" i="26"/>
  <c r="F399" i="26"/>
  <c r="G399" i="26"/>
  <c r="H399" i="26"/>
  <c r="I399" i="26"/>
  <c r="J399" i="26"/>
  <c r="K399" i="26"/>
  <c r="L399" i="26"/>
  <c r="M399" i="26"/>
  <c r="N399" i="26"/>
  <c r="O399" i="26"/>
  <c r="P399" i="26"/>
  <c r="Q399" i="26"/>
  <c r="R399" i="26"/>
  <c r="S399" i="26"/>
  <c r="T399" i="26"/>
  <c r="U399" i="26"/>
  <c r="V399" i="26"/>
  <c r="C400" i="26"/>
  <c r="D400" i="26"/>
  <c r="E400" i="26"/>
  <c r="F400" i="26"/>
  <c r="G400" i="26"/>
  <c r="H400" i="26"/>
  <c r="I400" i="26"/>
  <c r="J400" i="26"/>
  <c r="K400" i="26"/>
  <c r="L400" i="26"/>
  <c r="M400" i="26"/>
  <c r="N400" i="26"/>
  <c r="O400" i="26"/>
  <c r="P400" i="26"/>
  <c r="Q400" i="26"/>
  <c r="R400" i="26"/>
  <c r="S400" i="26"/>
  <c r="T400" i="26"/>
  <c r="U400" i="26"/>
  <c r="V400" i="26"/>
  <c r="C401" i="26"/>
  <c r="D401" i="26"/>
  <c r="E401" i="26"/>
  <c r="F401" i="26"/>
  <c r="G401" i="26"/>
  <c r="H401" i="26"/>
  <c r="I401" i="26"/>
  <c r="J401" i="26"/>
  <c r="K401" i="26"/>
  <c r="L401" i="26"/>
  <c r="M401" i="26"/>
  <c r="N401" i="26"/>
  <c r="O401" i="26"/>
  <c r="P401" i="26"/>
  <c r="Q401" i="26"/>
  <c r="R401" i="26"/>
  <c r="S401" i="26"/>
  <c r="T401" i="26"/>
  <c r="U401" i="26"/>
  <c r="V401" i="26"/>
  <c r="C402" i="26"/>
  <c r="D402" i="26"/>
  <c r="E402" i="26"/>
  <c r="F402" i="26"/>
  <c r="G402" i="26"/>
  <c r="H402" i="26"/>
  <c r="I402" i="26"/>
  <c r="J402" i="26"/>
  <c r="K402" i="26"/>
  <c r="L402" i="26"/>
  <c r="M402" i="26"/>
  <c r="N402" i="26"/>
  <c r="O402" i="26"/>
  <c r="P402" i="26"/>
  <c r="Q402" i="26"/>
  <c r="R402" i="26"/>
  <c r="S402" i="26"/>
  <c r="T402" i="26"/>
  <c r="U402" i="26"/>
  <c r="V402" i="26"/>
  <c r="C403" i="26"/>
  <c r="D403" i="26"/>
  <c r="E403" i="26"/>
  <c r="F403" i="26"/>
  <c r="G403" i="26"/>
  <c r="H403" i="26"/>
  <c r="I403" i="26"/>
  <c r="J403" i="26"/>
  <c r="K403" i="26"/>
  <c r="L403" i="26"/>
  <c r="M403" i="26"/>
  <c r="N403" i="26"/>
  <c r="O403" i="26"/>
  <c r="P403" i="26"/>
  <c r="Q403" i="26"/>
  <c r="R403" i="26"/>
  <c r="S403" i="26"/>
  <c r="T403" i="26"/>
  <c r="U403" i="26"/>
  <c r="V403" i="26"/>
  <c r="C404" i="26"/>
  <c r="D404" i="26"/>
  <c r="E404" i="26"/>
  <c r="F404" i="26"/>
  <c r="G404" i="26"/>
  <c r="H404" i="26"/>
  <c r="I404" i="26"/>
  <c r="J404" i="26"/>
  <c r="K404" i="26"/>
  <c r="L404" i="26"/>
  <c r="M404" i="26"/>
  <c r="N404" i="26"/>
  <c r="O404" i="26"/>
  <c r="P404" i="26"/>
  <c r="Q404" i="26"/>
  <c r="R404" i="26"/>
  <c r="S404" i="26"/>
  <c r="T404" i="26"/>
  <c r="U404" i="26"/>
  <c r="V404" i="26"/>
  <c r="C405" i="26"/>
  <c r="D405" i="26"/>
  <c r="E405" i="26"/>
  <c r="F405" i="26"/>
  <c r="G405" i="26"/>
  <c r="H405" i="26"/>
  <c r="I405" i="26"/>
  <c r="J405" i="26"/>
  <c r="K405" i="26"/>
  <c r="L405" i="26"/>
  <c r="M405" i="26"/>
  <c r="N405" i="26"/>
  <c r="O405" i="26"/>
  <c r="P405" i="26"/>
  <c r="Q405" i="26"/>
  <c r="R405" i="26"/>
  <c r="S405" i="26"/>
  <c r="T405" i="26"/>
  <c r="U405" i="26"/>
  <c r="V405" i="26"/>
  <c r="C406" i="26"/>
  <c r="D406" i="26"/>
  <c r="E406" i="26"/>
  <c r="F406" i="26"/>
  <c r="G406" i="26"/>
  <c r="H406" i="26"/>
  <c r="I406" i="26"/>
  <c r="J406" i="26"/>
  <c r="K406" i="26"/>
  <c r="L406" i="26"/>
  <c r="M406" i="26"/>
  <c r="N406" i="26"/>
  <c r="O406" i="26"/>
  <c r="P406" i="26"/>
  <c r="Q406" i="26"/>
  <c r="R406" i="26"/>
  <c r="S406" i="26"/>
  <c r="T406" i="26"/>
  <c r="U406" i="26"/>
  <c r="V406" i="26"/>
  <c r="C407" i="26"/>
  <c r="D407" i="26"/>
  <c r="E407" i="26"/>
  <c r="F407" i="26"/>
  <c r="G407" i="26"/>
  <c r="H407" i="26"/>
  <c r="I407" i="26"/>
  <c r="J407" i="26"/>
  <c r="K407" i="26"/>
  <c r="L407" i="26"/>
  <c r="M407" i="26"/>
  <c r="N407" i="26"/>
  <c r="O407" i="26"/>
  <c r="P407" i="26"/>
  <c r="Q407" i="26"/>
  <c r="R407" i="26"/>
  <c r="S407" i="26"/>
  <c r="T407" i="26"/>
  <c r="U407" i="26"/>
  <c r="V407" i="26"/>
  <c r="C408" i="26"/>
  <c r="D408" i="26"/>
  <c r="E408" i="26"/>
  <c r="F408" i="26"/>
  <c r="G408" i="26"/>
  <c r="H408" i="26"/>
  <c r="I408" i="26"/>
  <c r="J408" i="26"/>
  <c r="K408" i="26"/>
  <c r="L408" i="26"/>
  <c r="M408" i="26"/>
  <c r="N408" i="26"/>
  <c r="O408" i="26"/>
  <c r="P408" i="26"/>
  <c r="Q408" i="26"/>
  <c r="R408" i="26"/>
  <c r="S408" i="26"/>
  <c r="T408" i="26"/>
  <c r="U408" i="26"/>
  <c r="V408" i="26"/>
  <c r="C409" i="26"/>
  <c r="D409" i="26"/>
  <c r="E409" i="26"/>
  <c r="F409" i="26"/>
  <c r="G409" i="26"/>
  <c r="H409" i="26"/>
  <c r="I409" i="26"/>
  <c r="J409" i="26"/>
  <c r="K409" i="26"/>
  <c r="L409" i="26"/>
  <c r="M409" i="26"/>
  <c r="N409" i="26"/>
  <c r="O409" i="26"/>
  <c r="P409" i="26"/>
  <c r="Q409" i="26"/>
  <c r="R409" i="26"/>
  <c r="S409" i="26"/>
  <c r="T409" i="26"/>
  <c r="U409" i="26"/>
  <c r="V409" i="26"/>
  <c r="C410" i="26"/>
  <c r="D410" i="26"/>
  <c r="E410" i="26"/>
  <c r="F410" i="26"/>
  <c r="G410" i="26"/>
  <c r="H410" i="26"/>
  <c r="I410" i="26"/>
  <c r="J410" i="26"/>
  <c r="K410" i="26"/>
  <c r="L410" i="26"/>
  <c r="M410" i="26"/>
  <c r="N410" i="26"/>
  <c r="O410" i="26"/>
  <c r="P410" i="26"/>
  <c r="Q410" i="26"/>
  <c r="R410" i="26"/>
  <c r="S410" i="26"/>
  <c r="T410" i="26"/>
  <c r="U410" i="26"/>
  <c r="V410" i="26"/>
  <c r="C411" i="26"/>
  <c r="D411" i="26"/>
  <c r="E411" i="26"/>
  <c r="F411" i="26"/>
  <c r="G411" i="26"/>
  <c r="H411" i="26"/>
  <c r="I411" i="26"/>
  <c r="J411" i="26"/>
  <c r="K411" i="26"/>
  <c r="L411" i="26"/>
  <c r="M411" i="26"/>
  <c r="N411" i="26"/>
  <c r="O411" i="26"/>
  <c r="P411" i="26"/>
  <c r="Q411" i="26"/>
  <c r="R411" i="26"/>
  <c r="S411" i="26"/>
  <c r="T411" i="26"/>
  <c r="U411" i="26"/>
  <c r="V411" i="26"/>
  <c r="C412" i="26"/>
  <c r="D412" i="26"/>
  <c r="E412" i="26"/>
  <c r="F412" i="26"/>
  <c r="G412" i="26"/>
  <c r="H412" i="26"/>
  <c r="I412" i="26"/>
  <c r="J412" i="26"/>
  <c r="K412" i="26"/>
  <c r="L412" i="26"/>
  <c r="M412" i="26"/>
  <c r="N412" i="26"/>
  <c r="O412" i="26"/>
  <c r="P412" i="26"/>
  <c r="Q412" i="26"/>
  <c r="R412" i="26"/>
  <c r="S412" i="26"/>
  <c r="T412" i="26"/>
  <c r="U412" i="26"/>
  <c r="V412" i="26"/>
  <c r="C413" i="26"/>
  <c r="D413" i="26"/>
  <c r="E413" i="26"/>
  <c r="F413" i="26"/>
  <c r="G413" i="26"/>
  <c r="H413" i="26"/>
  <c r="I413" i="26"/>
  <c r="J413" i="26"/>
  <c r="K413" i="26"/>
  <c r="L413" i="26"/>
  <c r="M413" i="26"/>
  <c r="N413" i="26"/>
  <c r="O413" i="26"/>
  <c r="P413" i="26"/>
  <c r="Q413" i="26"/>
  <c r="R413" i="26"/>
  <c r="S413" i="26"/>
  <c r="T413" i="26"/>
  <c r="U413" i="26"/>
  <c r="V413" i="26"/>
  <c r="C414" i="26"/>
  <c r="D414" i="26"/>
  <c r="E414" i="26"/>
  <c r="F414" i="26"/>
  <c r="G414" i="26"/>
  <c r="H414" i="26"/>
  <c r="I414" i="26"/>
  <c r="J414" i="26"/>
  <c r="K414" i="26"/>
  <c r="L414" i="26"/>
  <c r="M414" i="26"/>
  <c r="N414" i="26"/>
  <c r="O414" i="26"/>
  <c r="P414" i="26"/>
  <c r="Q414" i="26"/>
  <c r="R414" i="26"/>
  <c r="S414" i="26"/>
  <c r="T414" i="26"/>
  <c r="U414" i="26"/>
  <c r="V414" i="26"/>
  <c r="C415" i="26"/>
  <c r="D415" i="26"/>
  <c r="E415" i="26"/>
  <c r="F415" i="26"/>
  <c r="G415" i="26"/>
  <c r="H415" i="26"/>
  <c r="I415" i="26"/>
  <c r="J415" i="26"/>
  <c r="K415" i="26"/>
  <c r="L415" i="26"/>
  <c r="M415" i="26"/>
  <c r="N415" i="26"/>
  <c r="O415" i="26"/>
  <c r="P415" i="26"/>
  <c r="Q415" i="26"/>
  <c r="R415" i="26"/>
  <c r="S415" i="26"/>
  <c r="T415" i="26"/>
  <c r="U415" i="26"/>
  <c r="V415" i="26"/>
  <c r="C416" i="26"/>
  <c r="D416" i="26"/>
  <c r="E416" i="26"/>
  <c r="F416" i="26"/>
  <c r="G416" i="26"/>
  <c r="H416" i="26"/>
  <c r="I416" i="26"/>
  <c r="J416" i="26"/>
  <c r="K416" i="26"/>
  <c r="L416" i="26"/>
  <c r="M416" i="26"/>
  <c r="N416" i="26"/>
  <c r="O416" i="26"/>
  <c r="P416" i="26"/>
  <c r="Q416" i="26"/>
  <c r="R416" i="26"/>
  <c r="S416" i="26"/>
  <c r="T416" i="26"/>
  <c r="U416" i="26"/>
  <c r="V416" i="26"/>
  <c r="C417" i="26"/>
  <c r="D417" i="26"/>
  <c r="E417" i="26"/>
  <c r="F417" i="26"/>
  <c r="G417" i="26"/>
  <c r="H417" i="26"/>
  <c r="I417" i="26"/>
  <c r="J417" i="26"/>
  <c r="K417" i="26"/>
  <c r="L417" i="26"/>
  <c r="M417" i="26"/>
  <c r="N417" i="26"/>
  <c r="O417" i="26"/>
  <c r="P417" i="26"/>
  <c r="Q417" i="26"/>
  <c r="R417" i="26"/>
  <c r="S417" i="26"/>
  <c r="T417" i="26"/>
  <c r="U417" i="26"/>
  <c r="V417" i="26"/>
  <c r="C418" i="26"/>
  <c r="D418" i="26"/>
  <c r="E418" i="26"/>
  <c r="F418" i="26"/>
  <c r="G418" i="26"/>
  <c r="H418" i="26"/>
  <c r="I418" i="26"/>
  <c r="J418" i="26"/>
  <c r="K418" i="26"/>
  <c r="L418" i="26"/>
  <c r="M418" i="26"/>
  <c r="N418" i="26"/>
  <c r="O418" i="26"/>
  <c r="P418" i="26"/>
  <c r="Q418" i="26"/>
  <c r="R418" i="26"/>
  <c r="S418" i="26"/>
  <c r="T418" i="26"/>
  <c r="U418" i="26"/>
  <c r="V418" i="26"/>
  <c r="C419" i="26"/>
  <c r="D419" i="26"/>
  <c r="E419" i="26"/>
  <c r="F419" i="26"/>
  <c r="G419" i="26"/>
  <c r="H419" i="26"/>
  <c r="I419" i="26"/>
  <c r="J419" i="26"/>
  <c r="K419" i="26"/>
  <c r="L419" i="26"/>
  <c r="M419" i="26"/>
  <c r="N419" i="26"/>
  <c r="O419" i="26"/>
  <c r="P419" i="26"/>
  <c r="Q419" i="26"/>
  <c r="R419" i="26"/>
  <c r="S419" i="26"/>
  <c r="T419" i="26"/>
  <c r="U419" i="26"/>
  <c r="V419" i="26"/>
  <c r="C420" i="26"/>
  <c r="D420" i="26"/>
  <c r="E420" i="26"/>
  <c r="F420" i="26"/>
  <c r="G420" i="26"/>
  <c r="H420" i="26"/>
  <c r="I420" i="26"/>
  <c r="J420" i="26"/>
  <c r="K420" i="26"/>
  <c r="L420" i="26"/>
  <c r="M420" i="26"/>
  <c r="N420" i="26"/>
  <c r="O420" i="26"/>
  <c r="P420" i="26"/>
  <c r="Q420" i="26"/>
  <c r="R420" i="26"/>
  <c r="S420" i="26"/>
  <c r="T420" i="26"/>
  <c r="U420" i="26"/>
  <c r="V420" i="26"/>
  <c r="C421" i="26"/>
  <c r="D421" i="26"/>
  <c r="E421" i="26"/>
  <c r="F421" i="26"/>
  <c r="G421" i="26"/>
  <c r="H421" i="26"/>
  <c r="I421" i="26"/>
  <c r="J421" i="26"/>
  <c r="K421" i="26"/>
  <c r="L421" i="26"/>
  <c r="M421" i="26"/>
  <c r="N421" i="26"/>
  <c r="O421" i="26"/>
  <c r="P421" i="26"/>
  <c r="Q421" i="26"/>
  <c r="R421" i="26"/>
  <c r="S421" i="26"/>
  <c r="T421" i="26"/>
  <c r="U421" i="26"/>
  <c r="V421" i="26"/>
  <c r="C422" i="26"/>
  <c r="D422" i="26"/>
  <c r="E422" i="26"/>
  <c r="F422" i="26"/>
  <c r="G422" i="26"/>
  <c r="H422" i="26"/>
  <c r="I422" i="26"/>
  <c r="J422" i="26"/>
  <c r="K422" i="26"/>
  <c r="L422" i="26"/>
  <c r="M422" i="26"/>
  <c r="N422" i="26"/>
  <c r="O422" i="26"/>
  <c r="P422" i="26"/>
  <c r="Q422" i="26"/>
  <c r="R422" i="26"/>
  <c r="S422" i="26"/>
  <c r="T422" i="26"/>
  <c r="U422" i="26"/>
  <c r="V422" i="26"/>
  <c r="C423" i="26"/>
  <c r="D423" i="26"/>
  <c r="E423" i="26"/>
  <c r="F423" i="26"/>
  <c r="G423" i="26"/>
  <c r="H423" i="26"/>
  <c r="I423" i="26"/>
  <c r="J423" i="26"/>
  <c r="K423" i="26"/>
  <c r="L423" i="26"/>
  <c r="M423" i="26"/>
  <c r="N423" i="26"/>
  <c r="O423" i="26"/>
  <c r="P423" i="26"/>
  <c r="Q423" i="26"/>
  <c r="R423" i="26"/>
  <c r="S423" i="26"/>
  <c r="T423" i="26"/>
  <c r="U423" i="26"/>
  <c r="V423" i="26"/>
  <c r="C424" i="26"/>
  <c r="D424" i="26"/>
  <c r="E424" i="26"/>
  <c r="F424" i="26"/>
  <c r="G424" i="26"/>
  <c r="H424" i="26"/>
  <c r="I424" i="26"/>
  <c r="J424" i="26"/>
  <c r="K424" i="26"/>
  <c r="L424" i="26"/>
  <c r="M424" i="26"/>
  <c r="N424" i="26"/>
  <c r="O424" i="26"/>
  <c r="P424" i="26"/>
  <c r="Q424" i="26"/>
  <c r="R424" i="26"/>
  <c r="S424" i="26"/>
  <c r="T424" i="26"/>
  <c r="U424" i="26"/>
  <c r="V424" i="26"/>
  <c r="C425" i="26"/>
  <c r="D425" i="26"/>
  <c r="E425" i="26"/>
  <c r="F425" i="26"/>
  <c r="G425" i="26"/>
  <c r="H425" i="26"/>
  <c r="I425" i="26"/>
  <c r="J425" i="26"/>
  <c r="K425" i="26"/>
  <c r="L425" i="26"/>
  <c r="M425" i="26"/>
  <c r="N425" i="26"/>
  <c r="O425" i="26"/>
  <c r="P425" i="26"/>
  <c r="Q425" i="26"/>
  <c r="R425" i="26"/>
  <c r="S425" i="26"/>
  <c r="T425" i="26"/>
  <c r="U425" i="26"/>
  <c r="V425" i="26"/>
  <c r="C426" i="26"/>
  <c r="D426" i="26"/>
  <c r="E426" i="26"/>
  <c r="F426" i="26"/>
  <c r="G426" i="26"/>
  <c r="H426" i="26"/>
  <c r="I426" i="26"/>
  <c r="J426" i="26"/>
  <c r="K426" i="26"/>
  <c r="L426" i="26"/>
  <c r="M426" i="26"/>
  <c r="N426" i="26"/>
  <c r="O426" i="26"/>
  <c r="P426" i="26"/>
  <c r="Q426" i="26"/>
  <c r="R426" i="26"/>
  <c r="S426" i="26"/>
  <c r="T426" i="26"/>
  <c r="U426" i="26"/>
  <c r="V426" i="26"/>
  <c r="C427" i="26"/>
  <c r="D427" i="26"/>
  <c r="E427" i="26"/>
  <c r="F427" i="26"/>
  <c r="G427" i="26"/>
  <c r="H427" i="26"/>
  <c r="I427" i="26"/>
  <c r="J427" i="26"/>
  <c r="K427" i="26"/>
  <c r="L427" i="26"/>
  <c r="M427" i="26"/>
  <c r="N427" i="26"/>
  <c r="O427" i="26"/>
  <c r="P427" i="26"/>
  <c r="Q427" i="26"/>
  <c r="R427" i="26"/>
  <c r="S427" i="26"/>
  <c r="T427" i="26"/>
  <c r="U427" i="26"/>
  <c r="V427" i="26"/>
  <c r="C428" i="26"/>
  <c r="D428" i="26"/>
  <c r="E428" i="26"/>
  <c r="F428" i="26"/>
  <c r="G428" i="26"/>
  <c r="H428" i="26"/>
  <c r="I428" i="26"/>
  <c r="J428" i="26"/>
  <c r="K428" i="26"/>
  <c r="L428" i="26"/>
  <c r="M428" i="26"/>
  <c r="N428" i="26"/>
  <c r="O428" i="26"/>
  <c r="P428" i="26"/>
  <c r="Q428" i="26"/>
  <c r="R428" i="26"/>
  <c r="S428" i="26"/>
  <c r="T428" i="26"/>
  <c r="U428" i="26"/>
  <c r="V428" i="26"/>
  <c r="C429" i="26"/>
  <c r="D429" i="26"/>
  <c r="E429" i="26"/>
  <c r="F429" i="26"/>
  <c r="G429" i="26"/>
  <c r="H429" i="26"/>
  <c r="I429" i="26"/>
  <c r="J429" i="26"/>
  <c r="K429" i="26"/>
  <c r="L429" i="26"/>
  <c r="M429" i="26"/>
  <c r="N429" i="26"/>
  <c r="O429" i="26"/>
  <c r="P429" i="26"/>
  <c r="Q429" i="26"/>
  <c r="R429" i="26"/>
  <c r="S429" i="26"/>
  <c r="T429" i="26"/>
  <c r="U429" i="26"/>
  <c r="V429" i="26"/>
  <c r="C430" i="26"/>
  <c r="D430" i="26"/>
  <c r="E430" i="26"/>
  <c r="F430" i="26"/>
  <c r="G430" i="26"/>
  <c r="H430" i="26"/>
  <c r="I430" i="26"/>
  <c r="J430" i="26"/>
  <c r="K430" i="26"/>
  <c r="L430" i="26"/>
  <c r="M430" i="26"/>
  <c r="N430" i="26"/>
  <c r="O430" i="26"/>
  <c r="P430" i="26"/>
  <c r="Q430" i="26"/>
  <c r="R430" i="26"/>
  <c r="S430" i="26"/>
  <c r="T430" i="26"/>
  <c r="U430" i="26"/>
  <c r="V430" i="26"/>
  <c r="C431" i="26"/>
  <c r="D431" i="26"/>
  <c r="E431" i="26"/>
  <c r="F431" i="26"/>
  <c r="G431" i="26"/>
  <c r="H431" i="26"/>
  <c r="I431" i="26"/>
  <c r="J431" i="26"/>
  <c r="K431" i="26"/>
  <c r="L431" i="26"/>
  <c r="M431" i="26"/>
  <c r="N431" i="26"/>
  <c r="O431" i="26"/>
  <c r="P431" i="26"/>
  <c r="Q431" i="26"/>
  <c r="R431" i="26"/>
  <c r="S431" i="26"/>
  <c r="T431" i="26"/>
  <c r="U431" i="26"/>
  <c r="V431" i="26"/>
  <c r="C432" i="26"/>
  <c r="D432" i="26"/>
  <c r="E432" i="26"/>
  <c r="F432" i="26"/>
  <c r="G432" i="26"/>
  <c r="H432" i="26"/>
  <c r="I432" i="26"/>
  <c r="J432" i="26"/>
  <c r="K432" i="26"/>
  <c r="L432" i="26"/>
  <c r="M432" i="26"/>
  <c r="N432" i="26"/>
  <c r="O432" i="26"/>
  <c r="P432" i="26"/>
  <c r="Q432" i="26"/>
  <c r="R432" i="26"/>
  <c r="S432" i="26"/>
  <c r="T432" i="26"/>
  <c r="U432" i="26"/>
  <c r="V432" i="26"/>
  <c r="C433" i="26"/>
  <c r="D433" i="26"/>
  <c r="E433" i="26"/>
  <c r="F433" i="26"/>
  <c r="G433" i="26"/>
  <c r="H433" i="26"/>
  <c r="I433" i="26"/>
  <c r="J433" i="26"/>
  <c r="K433" i="26"/>
  <c r="L433" i="26"/>
  <c r="M433" i="26"/>
  <c r="N433" i="26"/>
  <c r="O433" i="26"/>
  <c r="P433" i="26"/>
  <c r="Q433" i="26"/>
  <c r="R433" i="26"/>
  <c r="S433" i="26"/>
  <c r="T433" i="26"/>
  <c r="U433" i="26"/>
  <c r="V433" i="26"/>
  <c r="C434" i="26"/>
  <c r="D434" i="26"/>
  <c r="E434" i="26"/>
  <c r="F434" i="26"/>
  <c r="G434" i="26"/>
  <c r="H434" i="26"/>
  <c r="I434" i="26"/>
  <c r="J434" i="26"/>
  <c r="K434" i="26"/>
  <c r="L434" i="26"/>
  <c r="M434" i="26"/>
  <c r="N434" i="26"/>
  <c r="O434" i="26"/>
  <c r="P434" i="26"/>
  <c r="Q434" i="26"/>
  <c r="R434" i="26"/>
  <c r="S434" i="26"/>
  <c r="T434" i="26"/>
  <c r="U434" i="26"/>
  <c r="V434" i="26"/>
  <c r="C435" i="26"/>
  <c r="D435" i="26"/>
  <c r="E435" i="26"/>
  <c r="F435" i="26"/>
  <c r="G435" i="26"/>
  <c r="H435" i="26"/>
  <c r="I435" i="26"/>
  <c r="J435" i="26"/>
  <c r="K435" i="26"/>
  <c r="L435" i="26"/>
  <c r="M435" i="26"/>
  <c r="N435" i="26"/>
  <c r="O435" i="26"/>
  <c r="P435" i="26"/>
  <c r="Q435" i="26"/>
  <c r="R435" i="26"/>
  <c r="S435" i="26"/>
  <c r="T435" i="26"/>
  <c r="U435" i="26"/>
  <c r="V435" i="26"/>
  <c r="C436" i="26"/>
  <c r="D436" i="26"/>
  <c r="E436" i="26"/>
  <c r="F436" i="26"/>
  <c r="G436" i="26"/>
  <c r="H436" i="26"/>
  <c r="I436" i="26"/>
  <c r="J436" i="26"/>
  <c r="K436" i="26"/>
  <c r="L436" i="26"/>
  <c r="M436" i="26"/>
  <c r="N436" i="26"/>
  <c r="O436" i="26"/>
  <c r="P436" i="26"/>
  <c r="Q436" i="26"/>
  <c r="R436" i="26"/>
  <c r="S436" i="26"/>
  <c r="T436" i="26"/>
  <c r="U436" i="26"/>
  <c r="V436" i="26"/>
  <c r="C437" i="26"/>
  <c r="D437" i="26"/>
  <c r="E437" i="26"/>
  <c r="F437" i="26"/>
  <c r="G437" i="26"/>
  <c r="H437" i="26"/>
  <c r="I437" i="26"/>
  <c r="J437" i="26"/>
  <c r="K437" i="26"/>
  <c r="L437" i="26"/>
  <c r="M437" i="26"/>
  <c r="N437" i="26"/>
  <c r="O437" i="26"/>
  <c r="P437" i="26"/>
  <c r="Q437" i="26"/>
  <c r="R437" i="26"/>
  <c r="S437" i="26"/>
  <c r="T437" i="26"/>
  <c r="U437" i="26"/>
  <c r="V437" i="26"/>
  <c r="C438" i="26"/>
  <c r="D438" i="26"/>
  <c r="E438" i="26"/>
  <c r="F438" i="26"/>
  <c r="G438" i="26"/>
  <c r="H438" i="26"/>
  <c r="I438" i="26"/>
  <c r="J438" i="26"/>
  <c r="K438" i="26"/>
  <c r="L438" i="26"/>
  <c r="M438" i="26"/>
  <c r="N438" i="26"/>
  <c r="O438" i="26"/>
  <c r="P438" i="26"/>
  <c r="Q438" i="26"/>
  <c r="R438" i="26"/>
  <c r="S438" i="26"/>
  <c r="T438" i="26"/>
  <c r="U438" i="26"/>
  <c r="V438" i="26"/>
  <c r="C439" i="26"/>
  <c r="D439" i="26"/>
  <c r="E439" i="26"/>
  <c r="F439" i="26"/>
  <c r="G439" i="26"/>
  <c r="H439" i="26"/>
  <c r="I439" i="26"/>
  <c r="J439" i="26"/>
  <c r="K439" i="26"/>
  <c r="L439" i="26"/>
  <c r="M439" i="26"/>
  <c r="N439" i="26"/>
  <c r="O439" i="26"/>
  <c r="P439" i="26"/>
  <c r="Q439" i="26"/>
  <c r="R439" i="26"/>
  <c r="S439" i="26"/>
  <c r="T439" i="26"/>
  <c r="U439" i="26"/>
  <c r="V439" i="26"/>
  <c r="C440" i="26"/>
  <c r="D440" i="26"/>
  <c r="E440" i="26"/>
  <c r="F440" i="26"/>
  <c r="G440" i="26"/>
  <c r="H440" i="26"/>
  <c r="I440" i="26"/>
  <c r="J440" i="26"/>
  <c r="K440" i="26"/>
  <c r="L440" i="26"/>
  <c r="M440" i="26"/>
  <c r="N440" i="26"/>
  <c r="O440" i="26"/>
  <c r="P440" i="26"/>
  <c r="Q440" i="26"/>
  <c r="R440" i="26"/>
  <c r="S440" i="26"/>
  <c r="T440" i="26"/>
  <c r="U440" i="26"/>
  <c r="V440" i="26"/>
  <c r="C441" i="26"/>
  <c r="D441" i="26"/>
  <c r="E441" i="26"/>
  <c r="F441" i="26"/>
  <c r="G441" i="26"/>
  <c r="H441" i="26"/>
  <c r="I441" i="26"/>
  <c r="J441" i="26"/>
  <c r="K441" i="26"/>
  <c r="L441" i="26"/>
  <c r="M441" i="26"/>
  <c r="N441" i="26"/>
  <c r="O441" i="26"/>
  <c r="P441" i="26"/>
  <c r="Q441" i="26"/>
  <c r="R441" i="26"/>
  <c r="S441" i="26"/>
  <c r="T441" i="26"/>
  <c r="U441" i="26"/>
  <c r="V441" i="26"/>
  <c r="C442" i="26"/>
  <c r="D442" i="26"/>
  <c r="E442" i="26"/>
  <c r="F442" i="26"/>
  <c r="G442" i="26"/>
  <c r="H442" i="26"/>
  <c r="I442" i="26"/>
  <c r="J442" i="26"/>
  <c r="K442" i="26"/>
  <c r="L442" i="26"/>
  <c r="M442" i="26"/>
  <c r="N442" i="26"/>
  <c r="O442" i="26"/>
  <c r="P442" i="26"/>
  <c r="Q442" i="26"/>
  <c r="R442" i="26"/>
  <c r="S442" i="26"/>
  <c r="T442" i="26"/>
  <c r="U442" i="26"/>
  <c r="V442" i="26"/>
  <c r="C443" i="26"/>
  <c r="D443" i="26"/>
  <c r="E443" i="26"/>
  <c r="F443" i="26"/>
  <c r="G443" i="26"/>
  <c r="H443" i="26"/>
  <c r="I443" i="26"/>
  <c r="J443" i="26"/>
  <c r="K443" i="26"/>
  <c r="L443" i="26"/>
  <c r="M443" i="26"/>
  <c r="N443" i="26"/>
  <c r="O443" i="26"/>
  <c r="P443" i="26"/>
  <c r="Q443" i="26"/>
  <c r="R443" i="26"/>
  <c r="S443" i="26"/>
  <c r="T443" i="26"/>
  <c r="U443" i="26"/>
  <c r="V443" i="26"/>
  <c r="C444" i="26"/>
  <c r="D444" i="26"/>
  <c r="E444" i="26"/>
  <c r="F444" i="26"/>
  <c r="G444" i="26"/>
  <c r="H444" i="26"/>
  <c r="I444" i="26"/>
  <c r="J444" i="26"/>
  <c r="K444" i="26"/>
  <c r="L444" i="26"/>
  <c r="M444" i="26"/>
  <c r="N444" i="26"/>
  <c r="O444" i="26"/>
  <c r="P444" i="26"/>
  <c r="Q444" i="26"/>
  <c r="R444" i="26"/>
  <c r="S444" i="26"/>
  <c r="T444" i="26"/>
  <c r="U444" i="26"/>
  <c r="V444" i="26"/>
  <c r="C445" i="26"/>
  <c r="D445" i="26"/>
  <c r="E445" i="26"/>
  <c r="F445" i="26"/>
  <c r="G445" i="26"/>
  <c r="H445" i="26"/>
  <c r="I445" i="26"/>
  <c r="J445" i="26"/>
  <c r="K445" i="26"/>
  <c r="L445" i="26"/>
  <c r="M445" i="26"/>
  <c r="N445" i="26"/>
  <c r="O445" i="26"/>
  <c r="P445" i="26"/>
  <c r="Q445" i="26"/>
  <c r="R445" i="26"/>
  <c r="S445" i="26"/>
  <c r="T445" i="26"/>
  <c r="U445" i="26"/>
  <c r="V445" i="26"/>
  <c r="C446" i="26"/>
  <c r="D446" i="26"/>
  <c r="E446" i="26"/>
  <c r="F446" i="26"/>
  <c r="G446" i="26"/>
  <c r="H446" i="26"/>
  <c r="I446" i="26"/>
  <c r="J446" i="26"/>
  <c r="K446" i="26"/>
  <c r="L446" i="26"/>
  <c r="M446" i="26"/>
  <c r="N446" i="26"/>
  <c r="O446" i="26"/>
  <c r="P446" i="26"/>
  <c r="Q446" i="26"/>
  <c r="R446" i="26"/>
  <c r="S446" i="26"/>
  <c r="T446" i="26"/>
  <c r="U446" i="26"/>
  <c r="V446" i="26"/>
  <c r="C447" i="26"/>
  <c r="D447" i="26"/>
  <c r="E447" i="26"/>
  <c r="F447" i="26"/>
  <c r="G447" i="26"/>
  <c r="H447" i="26"/>
  <c r="I447" i="26"/>
  <c r="J447" i="26"/>
  <c r="K447" i="26"/>
  <c r="L447" i="26"/>
  <c r="M447" i="26"/>
  <c r="N447" i="26"/>
  <c r="O447" i="26"/>
  <c r="P447" i="26"/>
  <c r="Q447" i="26"/>
  <c r="R447" i="26"/>
  <c r="S447" i="26"/>
  <c r="T447" i="26"/>
  <c r="U447" i="26"/>
  <c r="V447" i="26"/>
  <c r="C448" i="26"/>
  <c r="D448" i="26"/>
  <c r="E448" i="26"/>
  <c r="F448" i="26"/>
  <c r="G448" i="26"/>
  <c r="H448" i="26"/>
  <c r="I448" i="26"/>
  <c r="J448" i="26"/>
  <c r="K448" i="26"/>
  <c r="L448" i="26"/>
  <c r="M448" i="26"/>
  <c r="N448" i="26"/>
  <c r="O448" i="26"/>
  <c r="P448" i="26"/>
  <c r="Q448" i="26"/>
  <c r="R448" i="26"/>
  <c r="S448" i="26"/>
  <c r="T448" i="26"/>
  <c r="U448" i="26"/>
  <c r="V448" i="26"/>
  <c r="C449" i="26"/>
  <c r="D449" i="26"/>
  <c r="E449" i="26"/>
  <c r="F449" i="26"/>
  <c r="G449" i="26"/>
  <c r="H449" i="26"/>
  <c r="I449" i="26"/>
  <c r="J449" i="26"/>
  <c r="K449" i="26"/>
  <c r="L449" i="26"/>
  <c r="M449" i="26"/>
  <c r="N449" i="26"/>
  <c r="O449" i="26"/>
  <c r="P449" i="26"/>
  <c r="Q449" i="26"/>
  <c r="R449" i="26"/>
  <c r="S449" i="26"/>
  <c r="T449" i="26"/>
  <c r="U449" i="26"/>
  <c r="V449" i="26"/>
  <c r="C450" i="26"/>
  <c r="D450" i="26"/>
  <c r="E450" i="26"/>
  <c r="F450" i="26"/>
  <c r="G450" i="26"/>
  <c r="H450" i="26"/>
  <c r="I450" i="26"/>
  <c r="J450" i="26"/>
  <c r="K450" i="26"/>
  <c r="L450" i="26"/>
  <c r="M450" i="26"/>
  <c r="N450" i="26"/>
  <c r="O450" i="26"/>
  <c r="P450" i="26"/>
  <c r="Q450" i="26"/>
  <c r="R450" i="26"/>
  <c r="S450" i="26"/>
  <c r="T450" i="26"/>
  <c r="U450" i="26"/>
  <c r="V450" i="26"/>
  <c r="C451" i="26"/>
  <c r="D451" i="26"/>
  <c r="E451" i="26"/>
  <c r="F451" i="26"/>
  <c r="G451" i="26"/>
  <c r="H451" i="26"/>
  <c r="I451" i="26"/>
  <c r="J451" i="26"/>
  <c r="K451" i="26"/>
  <c r="L451" i="26"/>
  <c r="M451" i="26"/>
  <c r="N451" i="26"/>
  <c r="O451" i="26"/>
  <c r="P451" i="26"/>
  <c r="Q451" i="26"/>
  <c r="R451" i="26"/>
  <c r="S451" i="26"/>
  <c r="T451" i="26"/>
  <c r="U451" i="26"/>
  <c r="V451" i="26"/>
  <c r="C452" i="26"/>
  <c r="D452" i="26"/>
  <c r="E452" i="26"/>
  <c r="F452" i="26"/>
  <c r="G452" i="26"/>
  <c r="H452" i="26"/>
  <c r="I452" i="26"/>
  <c r="J452" i="26"/>
  <c r="K452" i="26"/>
  <c r="L452" i="26"/>
  <c r="M452" i="26"/>
  <c r="N452" i="26"/>
  <c r="O452" i="26"/>
  <c r="P452" i="26"/>
  <c r="Q452" i="26"/>
  <c r="R452" i="26"/>
  <c r="S452" i="26"/>
  <c r="T452" i="26"/>
  <c r="U452" i="26"/>
  <c r="V452" i="26"/>
  <c r="C453" i="26"/>
  <c r="D453" i="26"/>
  <c r="E453" i="26"/>
  <c r="F453" i="26"/>
  <c r="G453" i="26"/>
  <c r="H453" i="26"/>
  <c r="I453" i="26"/>
  <c r="J453" i="26"/>
  <c r="K453" i="26"/>
  <c r="L453" i="26"/>
  <c r="M453" i="26"/>
  <c r="N453" i="26"/>
  <c r="O453" i="26"/>
  <c r="P453" i="26"/>
  <c r="Q453" i="26"/>
  <c r="R453" i="26"/>
  <c r="S453" i="26"/>
  <c r="T453" i="26"/>
  <c r="U453" i="26"/>
  <c r="V453" i="26"/>
  <c r="C454" i="26"/>
  <c r="D454" i="26"/>
  <c r="E454" i="26"/>
  <c r="F454" i="26"/>
  <c r="G454" i="26"/>
  <c r="H454" i="26"/>
  <c r="I454" i="26"/>
  <c r="J454" i="26"/>
  <c r="K454" i="26"/>
  <c r="L454" i="26"/>
  <c r="M454" i="26"/>
  <c r="N454" i="26"/>
  <c r="O454" i="26"/>
  <c r="P454" i="26"/>
  <c r="Q454" i="26"/>
  <c r="R454" i="26"/>
  <c r="S454" i="26"/>
  <c r="T454" i="26"/>
  <c r="U454" i="26"/>
  <c r="V454" i="26"/>
  <c r="C455" i="26"/>
  <c r="D455" i="26"/>
  <c r="E455" i="26"/>
  <c r="F455" i="26"/>
  <c r="G455" i="26"/>
  <c r="H455" i="26"/>
  <c r="I455" i="26"/>
  <c r="J455" i="26"/>
  <c r="K455" i="26"/>
  <c r="L455" i="26"/>
  <c r="M455" i="26"/>
  <c r="N455" i="26"/>
  <c r="O455" i="26"/>
  <c r="P455" i="26"/>
  <c r="Q455" i="26"/>
  <c r="R455" i="26"/>
  <c r="S455" i="26"/>
  <c r="T455" i="26"/>
  <c r="U455" i="26"/>
  <c r="V455" i="26"/>
  <c r="C456" i="26"/>
  <c r="D456" i="26"/>
  <c r="E456" i="26"/>
  <c r="F456" i="26"/>
  <c r="G456" i="26"/>
  <c r="H456" i="26"/>
  <c r="I456" i="26"/>
  <c r="J456" i="26"/>
  <c r="K456" i="26"/>
  <c r="L456" i="26"/>
  <c r="M456" i="26"/>
  <c r="N456" i="26"/>
  <c r="O456" i="26"/>
  <c r="P456" i="26"/>
  <c r="Q456" i="26"/>
  <c r="R456" i="26"/>
  <c r="S456" i="26"/>
  <c r="T456" i="26"/>
  <c r="U456" i="26"/>
  <c r="V456" i="26"/>
  <c r="C457" i="26"/>
  <c r="D457" i="26"/>
  <c r="E457" i="26"/>
  <c r="F457" i="26"/>
  <c r="G457" i="26"/>
  <c r="H457" i="26"/>
  <c r="I457" i="26"/>
  <c r="J457" i="26"/>
  <c r="K457" i="26"/>
  <c r="L457" i="26"/>
  <c r="M457" i="26"/>
  <c r="N457" i="26"/>
  <c r="O457" i="26"/>
  <c r="P457" i="26"/>
  <c r="Q457" i="26"/>
  <c r="R457" i="26"/>
  <c r="S457" i="26"/>
  <c r="T457" i="26"/>
  <c r="U457" i="26"/>
  <c r="V457" i="26"/>
  <c r="C458" i="26"/>
  <c r="D458" i="26"/>
  <c r="E458" i="26"/>
  <c r="F458" i="26"/>
  <c r="G458" i="26"/>
  <c r="H458" i="26"/>
  <c r="I458" i="26"/>
  <c r="J458" i="26"/>
  <c r="K458" i="26"/>
  <c r="L458" i="26"/>
  <c r="M458" i="26"/>
  <c r="N458" i="26"/>
  <c r="O458" i="26"/>
  <c r="P458" i="26"/>
  <c r="Q458" i="26"/>
  <c r="R458" i="26"/>
  <c r="S458" i="26"/>
  <c r="T458" i="26"/>
  <c r="U458" i="26"/>
  <c r="V458" i="26"/>
  <c r="C459" i="26"/>
  <c r="D459" i="26"/>
  <c r="E459" i="26"/>
  <c r="F459" i="26"/>
  <c r="G459" i="26"/>
  <c r="H459" i="26"/>
  <c r="I459" i="26"/>
  <c r="J459" i="26"/>
  <c r="K459" i="26"/>
  <c r="L459" i="26"/>
  <c r="M459" i="26"/>
  <c r="N459" i="26"/>
  <c r="O459" i="26"/>
  <c r="P459" i="26"/>
  <c r="Q459" i="26"/>
  <c r="R459" i="26"/>
  <c r="S459" i="26"/>
  <c r="T459" i="26"/>
  <c r="U459" i="26"/>
  <c r="V459" i="26"/>
  <c r="C460" i="26"/>
  <c r="D460" i="26"/>
  <c r="E460" i="26"/>
  <c r="F460" i="26"/>
  <c r="G460" i="26"/>
  <c r="H460" i="26"/>
  <c r="I460" i="26"/>
  <c r="J460" i="26"/>
  <c r="K460" i="26"/>
  <c r="L460" i="26"/>
  <c r="M460" i="26"/>
  <c r="N460" i="26"/>
  <c r="O460" i="26"/>
  <c r="P460" i="26"/>
  <c r="Q460" i="26"/>
  <c r="R460" i="26"/>
  <c r="S460" i="26"/>
  <c r="T460" i="26"/>
  <c r="U460" i="26"/>
  <c r="V460" i="26"/>
  <c r="C461" i="26"/>
  <c r="D461" i="26"/>
  <c r="E461" i="26"/>
  <c r="F461" i="26"/>
  <c r="G461" i="26"/>
  <c r="H461" i="26"/>
  <c r="I461" i="26"/>
  <c r="J461" i="26"/>
  <c r="K461" i="26"/>
  <c r="L461" i="26"/>
  <c r="M461" i="26"/>
  <c r="N461" i="26"/>
  <c r="O461" i="26"/>
  <c r="P461" i="26"/>
  <c r="Q461" i="26"/>
  <c r="R461" i="26"/>
  <c r="S461" i="26"/>
  <c r="T461" i="26"/>
  <c r="U461" i="26"/>
  <c r="V461" i="26"/>
  <c r="C462" i="26"/>
  <c r="D462" i="26"/>
  <c r="E462" i="26"/>
  <c r="F462" i="26"/>
  <c r="G462" i="26"/>
  <c r="H462" i="26"/>
  <c r="I462" i="26"/>
  <c r="J462" i="26"/>
  <c r="K462" i="26"/>
  <c r="L462" i="26"/>
  <c r="M462" i="26"/>
  <c r="N462" i="26"/>
  <c r="O462" i="26"/>
  <c r="P462" i="26"/>
  <c r="Q462" i="26"/>
  <c r="R462" i="26"/>
  <c r="S462" i="26"/>
  <c r="T462" i="26"/>
  <c r="U462" i="26"/>
  <c r="V462" i="26"/>
  <c r="C463" i="26"/>
  <c r="D463" i="26"/>
  <c r="E463" i="26"/>
  <c r="F463" i="26"/>
  <c r="G463" i="26"/>
  <c r="H463" i="26"/>
  <c r="I463" i="26"/>
  <c r="J463" i="26"/>
  <c r="K463" i="26"/>
  <c r="L463" i="26"/>
  <c r="M463" i="26"/>
  <c r="N463" i="26"/>
  <c r="O463" i="26"/>
  <c r="P463" i="26"/>
  <c r="Q463" i="26"/>
  <c r="R463" i="26"/>
  <c r="S463" i="26"/>
  <c r="T463" i="26"/>
  <c r="U463" i="26"/>
  <c r="V463" i="26"/>
  <c r="D20" i="18"/>
  <c r="E20" i="18"/>
  <c r="F20" i="18"/>
  <c r="D21" i="18"/>
  <c r="D23" i="18"/>
  <c r="D24" i="18"/>
  <c r="D26" i="18"/>
  <c r="D27" i="18"/>
  <c r="D28" i="18"/>
  <c r="E28" i="18"/>
  <c r="F28" i="18"/>
  <c r="D30" i="18"/>
  <c r="D31" i="18"/>
  <c r="E31" i="18"/>
  <c r="F31" i="18"/>
  <c r="D32" i="18"/>
  <c r="A4" i="28"/>
  <c r="A461" i="28" l="1"/>
  <c r="A460" i="28"/>
  <c r="A459" i="28"/>
  <c r="A458" i="28"/>
  <c r="A457" i="28"/>
  <c r="A456" i="28"/>
  <c r="A455" i="28"/>
  <c r="A454" i="28"/>
  <c r="A453" i="28"/>
  <c r="A452" i="28"/>
  <c r="A451" i="28"/>
  <c r="A450" i="28"/>
  <c r="A449" i="28"/>
  <c r="A448" i="28"/>
  <c r="A447" i="28"/>
  <c r="A446" i="28"/>
  <c r="A445" i="28"/>
  <c r="A444" i="28"/>
  <c r="A443" i="28"/>
  <c r="A23" i="28"/>
  <c r="A22" i="28"/>
  <c r="A21" i="28"/>
  <c r="A20" i="28"/>
  <c r="A19" i="28"/>
  <c r="A18" i="28"/>
  <c r="A17" i="28"/>
  <c r="A442" i="28"/>
  <c r="A441" i="28"/>
  <c r="A440" i="28"/>
  <c r="A439" i="28"/>
  <c r="A438" i="28"/>
  <c r="A437" i="28"/>
  <c r="A436" i="28"/>
  <c r="A435" i="28"/>
  <c r="A434" i="28"/>
  <c r="A433" i="28"/>
  <c r="A432" i="28"/>
  <c r="A431" i="28"/>
  <c r="A430" i="28"/>
  <c r="A429" i="28"/>
  <c r="A16"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371" i="28"/>
  <c r="A370" i="28"/>
  <c r="A369" i="28"/>
  <c r="A368" i="28"/>
  <c r="A367" i="28"/>
  <c r="A366" i="28"/>
  <c r="A365" i="28"/>
  <c r="A364" i="28"/>
  <c r="A363" i="28"/>
  <c r="A362" i="28"/>
  <c r="A361" i="28"/>
  <c r="A15" i="28"/>
  <c r="A14" i="28"/>
  <c r="A13"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330" i="28"/>
  <c r="A329" i="28"/>
  <c r="A328" i="28"/>
  <c r="A327" i="28"/>
  <c r="A326" i="28"/>
  <c r="A325" i="28"/>
  <c r="A324" i="28"/>
  <c r="A323" i="28"/>
  <c r="A322" i="28"/>
  <c r="A321" i="28"/>
  <c r="A320" i="28"/>
  <c r="A319" i="28"/>
  <c r="A12" i="28"/>
  <c r="A11" i="28"/>
  <c r="A10" i="28"/>
  <c r="A9" i="28"/>
  <c r="A8" i="28"/>
  <c r="A318" i="28"/>
  <c r="A317" i="28"/>
  <c r="A316" i="28"/>
  <c r="A315" i="28"/>
  <c r="A314" i="28"/>
  <c r="A313" i="28"/>
  <c r="A312" i="28"/>
  <c r="A311" i="28"/>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7" i="28"/>
  <c r="A273" i="28"/>
  <c r="A272" i="28"/>
  <c r="A271" i="28"/>
  <c r="A270" i="28"/>
  <c r="A269" i="28"/>
  <c r="A268" i="28"/>
  <c r="A267" i="28"/>
  <c r="A266" i="28"/>
  <c r="A265" i="28"/>
  <c r="A264" i="28"/>
  <c r="A263" i="28"/>
  <c r="A262" i="28"/>
  <c r="A261" i="28"/>
  <c r="A260" i="28"/>
  <c r="A259" i="28"/>
  <c r="A258" i="28"/>
  <c r="A257" i="28"/>
  <c r="A256" i="28"/>
  <c r="A255" i="28"/>
  <c r="A254" i="28"/>
  <c r="A253" i="28"/>
  <c r="A252" i="28"/>
  <c r="A251" i="28"/>
  <c r="A250" i="28"/>
  <c r="A249" i="28"/>
  <c r="A248" i="28"/>
  <c r="A247" i="28"/>
  <c r="A246" i="28"/>
  <c r="A245" i="28"/>
  <c r="A244" i="28"/>
  <c r="A243" i="28"/>
  <c r="A242" i="28"/>
  <c r="A241" i="28"/>
  <c r="A240" i="28"/>
  <c r="A239" i="28"/>
  <c r="A238" i="28"/>
  <c r="A6" i="28"/>
  <c r="A5" i="28"/>
  <c r="A237" i="28"/>
  <c r="A236" i="28"/>
  <c r="A235" i="28"/>
  <c r="A234" i="28"/>
  <c r="A3"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F441" i="25" l="1"/>
  <c r="F442" i="25"/>
  <c r="F440" i="25"/>
  <c r="B6" i="15" l="1"/>
  <c r="G12" i="5" s="1"/>
  <c r="H12" i="5"/>
  <c r="F12" i="5"/>
  <c r="B6" i="17"/>
  <c r="I12" i="5" s="1"/>
  <c r="B6" i="18"/>
  <c r="B12" i="5" s="1"/>
  <c r="B6" i="19" l="1"/>
  <c r="D12" i="5" s="1"/>
  <c r="G27" i="18" l="1"/>
  <c r="F229" i="25"/>
  <c r="G31" i="18"/>
  <c r="F287" i="25"/>
  <c r="G26" i="18"/>
  <c r="G20" i="18"/>
  <c r="F230" i="25"/>
  <c r="F314" i="25"/>
  <c r="G32" i="18"/>
  <c r="F228" i="25"/>
  <c r="F286" i="25"/>
  <c r="G30" i="18"/>
  <c r="F315" i="25"/>
  <c r="F312" i="25"/>
  <c r="F279" i="25"/>
  <c r="F340" i="25"/>
  <c r="F152" i="25"/>
  <c r="G23" i="18"/>
  <c r="F271" i="25"/>
  <c r="F273" i="25"/>
  <c r="F338" i="25"/>
  <c r="F417" i="25"/>
  <c r="F159" i="25"/>
  <c r="G21" i="18"/>
  <c r="G28" i="18"/>
  <c r="F460" i="25"/>
  <c r="F13" i="25"/>
  <c r="G24" i="18"/>
  <c r="F158" i="25"/>
  <c r="F447" i="25"/>
  <c r="F454" i="25"/>
  <c r="F277" i="25"/>
  <c r="F446" i="25"/>
  <c r="F209" i="25"/>
  <c r="F114" i="25"/>
  <c r="F215" i="25"/>
  <c r="F16" i="25"/>
  <c r="F307" i="25"/>
  <c r="F213" i="25"/>
  <c r="F313" i="25"/>
  <c r="F450" i="25"/>
  <c r="F452" i="25"/>
  <c r="F374" i="25"/>
  <c r="F269" i="25"/>
  <c r="F19" i="25"/>
  <c r="F21" i="25" l="1"/>
  <c r="F252" i="25"/>
  <c r="F443" i="25"/>
  <c r="F439" i="25"/>
  <c r="F17" i="25"/>
  <c r="F190" i="25"/>
  <c r="F434" i="25"/>
  <c r="F246" i="25"/>
  <c r="F42" i="25"/>
  <c r="F57" i="25"/>
  <c r="F325" i="25"/>
  <c r="F276" i="25"/>
  <c r="F371" i="25"/>
  <c r="F353" i="25"/>
  <c r="F389" i="25"/>
  <c r="F260" i="25"/>
  <c r="F365" i="25"/>
  <c r="F177" i="25"/>
  <c r="F30" i="25"/>
  <c r="F4" i="25"/>
  <c r="F8" i="25"/>
  <c r="F31" i="25"/>
  <c r="F412" i="25"/>
  <c r="F58" i="25"/>
  <c r="F317" i="25"/>
  <c r="F99" i="25"/>
  <c r="F210" i="25"/>
  <c r="F245" i="25"/>
  <c r="F295" i="25"/>
  <c r="F144" i="25"/>
  <c r="F293" i="25"/>
  <c r="F51" i="25"/>
  <c r="F206" i="25"/>
  <c r="F212" i="25"/>
  <c r="F127" i="25"/>
  <c r="F341" i="25"/>
  <c r="F125" i="25"/>
  <c r="F91" i="25"/>
  <c r="F103" i="25"/>
  <c r="F272" i="25"/>
  <c r="F96" i="25"/>
  <c r="F141" i="25"/>
  <c r="F291" i="25"/>
  <c r="F335" i="25"/>
  <c r="F191" i="25"/>
  <c r="F48" i="25"/>
  <c r="F34" i="25"/>
  <c r="F367" i="25"/>
  <c r="F98" i="25"/>
  <c r="F77" i="25"/>
  <c r="F219" i="25"/>
  <c r="F92" i="25"/>
  <c r="F20" i="25"/>
  <c r="F449" i="25"/>
  <c r="F143" i="25"/>
  <c r="F278" i="25"/>
  <c r="F232" i="25"/>
  <c r="F284" i="25"/>
  <c r="F324" i="25"/>
  <c r="F394" i="25"/>
  <c r="F344" i="25"/>
  <c r="F149" i="25"/>
  <c r="F181" i="25"/>
  <c r="F72" i="25"/>
  <c r="F153" i="25"/>
  <c r="F401" i="25"/>
  <c r="F405" i="25"/>
  <c r="F430" i="25"/>
  <c r="F403" i="25"/>
  <c r="F104" i="25"/>
  <c r="F347" i="25"/>
  <c r="F376" i="25"/>
  <c r="F25" i="25"/>
  <c r="F414" i="25"/>
  <c r="F137" i="25"/>
  <c r="F3" i="25"/>
  <c r="F223" i="25"/>
  <c r="F200" i="25"/>
  <c r="F147" i="25"/>
  <c r="F84" i="25"/>
  <c r="F424" i="25"/>
  <c r="F234" i="25"/>
  <c r="F173" i="25"/>
  <c r="F116" i="25"/>
  <c r="F9" i="25"/>
  <c r="F433" i="25"/>
  <c r="F253" i="25"/>
  <c r="F334" i="25"/>
  <c r="F186" i="25"/>
  <c r="F54" i="25"/>
  <c r="F63" i="25"/>
  <c r="F402" i="25"/>
  <c r="F413" i="25"/>
  <c r="F298" i="25"/>
  <c r="F107" i="25"/>
  <c r="F83" i="25"/>
  <c r="F6" i="25"/>
  <c r="F310" i="25"/>
  <c r="F308" i="25"/>
  <c r="F288" i="25"/>
  <c r="F176" i="25"/>
  <c r="F349" i="25"/>
  <c r="F237" i="25"/>
  <c r="F53" i="25"/>
  <c r="F388" i="25"/>
  <c r="F33" i="25"/>
  <c r="F184" i="25"/>
  <c r="F62" i="25"/>
  <c r="F148" i="25"/>
  <c r="F50" i="25"/>
  <c r="F301" i="25"/>
  <c r="F297" i="25"/>
  <c r="F155" i="25"/>
  <c r="F157" i="25"/>
  <c r="F109" i="25"/>
  <c r="F300" i="25"/>
  <c r="F73" i="25"/>
  <c r="F289" i="25"/>
  <c r="F239" i="25"/>
  <c r="F218" i="25"/>
  <c r="F390" i="25"/>
  <c r="F165" i="25"/>
  <c r="F354" i="25"/>
  <c r="F362" i="25"/>
  <c r="F332" i="25"/>
  <c r="F364" i="25"/>
  <c r="F257" i="25"/>
  <c r="F75" i="25"/>
  <c r="F150" i="25"/>
  <c r="F89" i="25"/>
  <c r="F87" i="25"/>
  <c r="F189" i="25"/>
  <c r="F331" i="25"/>
  <c r="F457" i="25"/>
  <c r="F397" i="25"/>
  <c r="F164" i="25"/>
  <c r="F366" i="25"/>
  <c r="F110" i="25"/>
  <c r="F106" i="25"/>
  <c r="F71" i="25"/>
  <c r="F47" i="25"/>
  <c r="F44" i="25"/>
  <c r="F169" i="25"/>
  <c r="F81" i="25"/>
  <c r="F280" i="25"/>
  <c r="F126" i="25"/>
  <c r="F45" i="25"/>
  <c r="F346" i="25"/>
  <c r="F373" i="25"/>
  <c r="F393" i="25"/>
  <c r="F233" i="25"/>
  <c r="F70" i="25"/>
  <c r="F305" i="25"/>
  <c r="F425" i="25"/>
  <c r="F265" i="25"/>
  <c r="F243" i="25"/>
  <c r="F306" i="25"/>
  <c r="F256" i="25"/>
  <c r="F10" i="25"/>
  <c r="F129" i="25"/>
  <c r="F197" i="25"/>
  <c r="F76" i="25"/>
  <c r="F179" i="25"/>
  <c r="F358" i="25"/>
  <c r="F451" i="25"/>
  <c r="F100" i="25"/>
  <c r="F188" i="25"/>
  <c r="F119" i="25"/>
  <c r="F105" i="25"/>
  <c r="F360" i="25"/>
  <c r="F453" i="25"/>
  <c r="F357" i="25"/>
  <c r="F208" i="25"/>
  <c r="F182" i="25"/>
  <c r="F39" i="25"/>
  <c r="F151" i="25"/>
  <c r="F37" i="25"/>
  <c r="F238" i="25"/>
  <c r="F356" i="25"/>
  <c r="F421" i="25"/>
  <c r="F370" i="25"/>
  <c r="F24" i="25"/>
  <c r="F418" i="25"/>
  <c r="F14" i="25"/>
  <c r="F166" i="25"/>
  <c r="F183" i="25"/>
  <c r="F163" i="25"/>
  <c r="F264" i="25"/>
  <c r="F111" i="25"/>
  <c r="F369" i="25"/>
  <c r="F161" i="25"/>
  <c r="F112" i="25"/>
  <c r="F343" i="25"/>
  <c r="F196" i="25"/>
  <c r="F85" i="25"/>
  <c r="F330" i="25"/>
  <c r="F204" i="25"/>
  <c r="F194" i="25"/>
  <c r="F411" i="25"/>
  <c r="F117" i="25"/>
  <c r="F5" i="25"/>
  <c r="F101" i="25"/>
  <c r="F420" i="25"/>
  <c r="F187" i="25"/>
  <c r="F375" i="25"/>
  <c r="F399" i="25"/>
  <c r="F225" i="25"/>
  <c r="F68" i="25"/>
  <c r="F378" i="25"/>
  <c r="F170" i="25"/>
  <c r="F49" i="25"/>
  <c r="F275" i="25"/>
  <c r="F236" i="25"/>
  <c r="F203" i="25"/>
  <c r="F192" i="25"/>
  <c r="F432" i="25"/>
  <c r="F174" i="25"/>
  <c r="F199" i="25"/>
  <c r="F201" i="25"/>
  <c r="F82" i="25"/>
  <c r="F38" i="25"/>
  <c r="F395" i="25"/>
  <c r="F46" i="25"/>
  <c r="F428" i="25"/>
  <c r="F322" i="25"/>
  <c r="F41" i="25"/>
  <c r="F146" i="25"/>
  <c r="F303" i="25"/>
  <c r="F88" i="25"/>
  <c r="F59" i="25"/>
  <c r="F7" i="25"/>
  <c r="F118" i="25"/>
  <c r="F36" i="25"/>
  <c r="F65" i="25"/>
  <c r="F386" i="25"/>
  <c r="F258" i="25"/>
  <c r="F391" i="25"/>
  <c r="F78" i="25"/>
  <c r="F124" i="25"/>
  <c r="F336" i="25"/>
  <c r="F167" i="25"/>
  <c r="F11" i="25"/>
  <c r="F56" i="25"/>
  <c r="F436" i="25"/>
  <c r="F133" i="25"/>
  <c r="F422" i="25"/>
  <c r="F27" i="25"/>
  <c r="F400" i="25"/>
  <c r="F221" i="25"/>
  <c r="F437" i="25"/>
  <c r="F318" i="25"/>
  <c r="F328" i="25"/>
  <c r="F52" i="25"/>
  <c r="F28" i="25"/>
  <c r="F43" i="25"/>
  <c r="F385" i="25"/>
  <c r="F329" i="25"/>
  <c r="F255" i="25"/>
  <c r="F171" i="25"/>
  <c r="F379" i="25"/>
  <c r="F140" i="25"/>
  <c r="F319" i="25"/>
  <c r="F55" i="25"/>
  <c r="F217" i="25"/>
  <c r="F131" i="25"/>
  <c r="F281" i="25"/>
  <c r="F409" i="25"/>
  <c r="F456" i="25"/>
  <c r="F267" i="25"/>
  <c r="F172" i="25"/>
  <c r="F193" i="25"/>
  <c r="F372" i="25"/>
  <c r="F408" i="25"/>
  <c r="F121" i="25"/>
  <c r="F154" i="25"/>
  <c r="F270" i="25"/>
  <c r="F240" i="25"/>
  <c r="F242" i="25"/>
  <c r="F396" i="25"/>
  <c r="F250" i="25"/>
  <c r="F18" i="25"/>
  <c r="F67" i="25"/>
  <c r="F249" i="25"/>
  <c r="F214" i="25"/>
  <c r="F380" i="25"/>
  <c r="F361" i="25"/>
  <c r="F251" i="25"/>
  <c r="F222" i="25"/>
  <c r="F241" i="25"/>
  <c r="F61" i="25"/>
  <c r="F381" i="25"/>
  <c r="F459" i="25"/>
  <c r="F339" i="25"/>
  <c r="F320" i="25"/>
  <c r="F122" i="25"/>
  <c r="F95" i="25"/>
  <c r="F113" i="25"/>
  <c r="F438" i="25"/>
  <c r="F185" i="25"/>
  <c r="F283" i="25"/>
  <c r="F342" i="25"/>
  <c r="F416" i="25"/>
  <c r="F207" i="25"/>
  <c r="F40" i="25"/>
  <c r="F404" i="25"/>
  <c r="F247" i="25"/>
  <c r="F180" i="25"/>
  <c r="F352" i="25"/>
  <c r="F12" i="25"/>
  <c r="F227" i="25"/>
  <c r="F22" i="25"/>
  <c r="F224" i="25"/>
  <c r="F198" i="25"/>
  <c r="F431" i="25"/>
  <c r="F93" i="25"/>
  <c r="F321" i="25"/>
  <c r="F263" i="25"/>
  <c r="F337" i="25"/>
  <c r="F80" i="25"/>
  <c r="F274" i="25"/>
  <c r="F261" i="25"/>
  <c r="F138" i="25"/>
  <c r="F136" i="25"/>
  <c r="F407" i="25"/>
  <c r="F350" i="25"/>
  <c r="F383" i="25"/>
  <c r="F445" i="25"/>
  <c r="F384" i="25"/>
  <c r="F134" i="25"/>
  <c r="F178" i="25"/>
  <c r="F323" i="25"/>
  <c r="F64" i="25"/>
  <c r="F162" i="25"/>
  <c r="F427" i="25"/>
  <c r="F130" i="25"/>
  <c r="F175" i="25"/>
  <c r="F168" i="25"/>
  <c r="F429" i="25"/>
  <c r="F15" i="25"/>
  <c r="F419" i="25" l="1"/>
  <c r="F309" i="25"/>
  <c r="F345" i="25"/>
  <c r="F66" i="25"/>
  <c r="F254" i="25"/>
  <c r="F387" i="25"/>
  <c r="F202" i="25"/>
  <c r="F132" i="25"/>
  <c r="F35" i="25"/>
  <c r="F205" i="25"/>
  <c r="F123" i="25"/>
  <c r="F220" i="25"/>
  <c r="F355" i="25"/>
  <c r="F235" i="25"/>
  <c r="F290" i="25"/>
  <c r="F90" i="25"/>
  <c r="F135" i="25"/>
  <c r="F128" i="25"/>
  <c r="F423" i="25"/>
  <c r="F435" i="25"/>
  <c r="F294" i="25"/>
  <c r="F348" i="25"/>
  <c r="F23" i="25"/>
  <c r="F302" i="25"/>
  <c r="F195" i="25"/>
  <c r="F266" i="25"/>
  <c r="F26" i="25"/>
  <c r="F156" i="25"/>
  <c r="F292" i="25"/>
  <c r="F244" i="25"/>
  <c r="F259" i="25"/>
  <c r="F231" i="25"/>
  <c r="F79" i="25"/>
  <c r="F377" i="25"/>
  <c r="F296" i="25"/>
  <c r="F115" i="25"/>
  <c r="F102" i="25"/>
  <c r="F211" i="25"/>
  <c r="F444" i="25"/>
  <c r="F448" i="25"/>
  <c r="F108" i="25"/>
  <c r="F216" i="25"/>
  <c r="F282" i="25"/>
  <c r="F410" i="25"/>
  <c r="F299" i="25"/>
  <c r="F226" i="25"/>
  <c r="F458" i="25"/>
  <c r="F120" i="25"/>
  <c r="F382" i="25"/>
  <c r="F139" i="25"/>
  <c r="F97" i="25"/>
  <c r="F406" i="25"/>
  <c r="F29" i="25"/>
  <c r="F368" i="25"/>
  <c r="F160" i="25"/>
  <c r="F415" i="25"/>
  <c r="F359" i="25"/>
  <c r="F304" i="25"/>
  <c r="F363" i="25"/>
  <c r="F327" i="25"/>
  <c r="F316" i="25"/>
  <c r="F455" i="25"/>
  <c r="F86" i="25"/>
  <c r="F69" i="25"/>
  <c r="F333" i="25"/>
  <c r="F142" i="25"/>
  <c r="F351" i="25"/>
  <c r="F94" i="25"/>
  <c r="F262" i="25"/>
  <c r="F74" i="25"/>
  <c r="F145" i="25"/>
  <c r="F426" i="25"/>
  <c r="F285" i="25"/>
  <c r="F398" i="25"/>
  <c r="F32" i="25"/>
  <c r="F60" i="25"/>
  <c r="F392" i="25"/>
  <c r="F248" i="25"/>
  <c r="F268" i="25"/>
  <c r="B6" i="7" l="1"/>
  <c r="C12" i="5" s="1"/>
  <c r="B6" i="26" l="1"/>
  <c r="B463" i="26"/>
  <c r="B462" i="26"/>
  <c r="B461" i="26"/>
  <c r="B460" i="26"/>
  <c r="B459" i="26"/>
  <c r="B458" i="26"/>
  <c r="B457" i="26"/>
  <c r="B456" i="26"/>
  <c r="B455" i="26"/>
  <c r="B454" i="26"/>
  <c r="B453" i="26"/>
  <c r="B452" i="26"/>
  <c r="B451" i="26"/>
  <c r="B450" i="26"/>
  <c r="B449" i="26"/>
  <c r="B448" i="26"/>
  <c r="B447" i="26"/>
  <c r="B446" i="26"/>
  <c r="B445" i="26"/>
  <c r="B444" i="26"/>
  <c r="B443" i="26"/>
  <c r="B442" i="26"/>
  <c r="B441" i="26"/>
  <c r="B440" i="26"/>
  <c r="B439" i="26"/>
  <c r="B438" i="26"/>
  <c r="B437" i="26"/>
  <c r="B436" i="26"/>
  <c r="B435" i="26"/>
  <c r="B434" i="26"/>
  <c r="B433" i="26"/>
  <c r="B432" i="26"/>
  <c r="B431" i="26"/>
  <c r="B430" i="26"/>
  <c r="B429" i="26"/>
  <c r="B428" i="26"/>
  <c r="B427" i="26"/>
  <c r="B426" i="26"/>
  <c r="B425" i="26"/>
  <c r="B424" i="26"/>
  <c r="B423" i="26"/>
  <c r="B422" i="26"/>
  <c r="B421" i="26"/>
  <c r="B420" i="26"/>
  <c r="B419" i="26"/>
  <c r="B418" i="26"/>
  <c r="B417" i="26"/>
  <c r="B416" i="26"/>
  <c r="B415" i="26"/>
  <c r="B414" i="26"/>
  <c r="B413" i="26"/>
  <c r="B412" i="26"/>
  <c r="B411" i="26"/>
  <c r="B410" i="26"/>
  <c r="B409" i="26"/>
  <c r="B408" i="26"/>
  <c r="B407" i="26"/>
  <c r="B406" i="26"/>
  <c r="B405" i="26"/>
  <c r="B404" i="26"/>
  <c r="B403" i="26"/>
  <c r="B402" i="26"/>
  <c r="B401" i="26"/>
  <c r="B400" i="26"/>
  <c r="B399" i="26"/>
  <c r="B398" i="26"/>
  <c r="B397" i="26"/>
  <c r="B396" i="26"/>
  <c r="B395" i="26"/>
  <c r="B394" i="26"/>
  <c r="B393" i="26"/>
  <c r="B392" i="26"/>
  <c r="B391" i="26"/>
  <c r="B390" i="26"/>
  <c r="B389" i="26"/>
  <c r="B388" i="26"/>
  <c r="B387" i="26"/>
  <c r="B386" i="26"/>
  <c r="B385" i="26"/>
  <c r="B384" i="26"/>
  <c r="B383" i="26"/>
  <c r="B382" i="26"/>
  <c r="B381" i="26"/>
  <c r="B380" i="26"/>
  <c r="B379" i="26"/>
  <c r="B378" i="26"/>
  <c r="B377" i="26"/>
  <c r="B376" i="26"/>
  <c r="B375" i="26"/>
  <c r="B374" i="26"/>
  <c r="B373" i="26"/>
  <c r="B372" i="26"/>
  <c r="B371" i="26"/>
  <c r="B370" i="26"/>
  <c r="B369" i="26"/>
  <c r="B368" i="26"/>
  <c r="B367" i="26"/>
  <c r="B366" i="26"/>
  <c r="B365" i="26"/>
  <c r="B364" i="26"/>
  <c r="B363" i="26"/>
  <c r="B362" i="26"/>
  <c r="B361" i="26"/>
  <c r="B360" i="26"/>
  <c r="B359" i="26"/>
  <c r="B358" i="26"/>
  <c r="B357" i="26"/>
  <c r="B356" i="26"/>
  <c r="B355" i="26"/>
  <c r="B354" i="26"/>
  <c r="B353" i="26"/>
  <c r="B352" i="26"/>
  <c r="B351" i="26"/>
  <c r="B350" i="26"/>
  <c r="B349" i="26"/>
  <c r="B348" i="26"/>
  <c r="B347" i="26"/>
  <c r="B346" i="26"/>
  <c r="B345" i="26"/>
  <c r="B344" i="26"/>
  <c r="B343" i="26"/>
  <c r="B342" i="26"/>
  <c r="B341" i="26"/>
  <c r="B340" i="26"/>
  <c r="B339" i="26"/>
  <c r="B338" i="26"/>
  <c r="B337" i="26"/>
  <c r="B336" i="26"/>
  <c r="B335" i="26"/>
  <c r="B334" i="26"/>
  <c r="B333" i="26"/>
  <c r="B332" i="26"/>
  <c r="B331" i="26"/>
  <c r="B330" i="26"/>
  <c r="B329" i="26"/>
  <c r="B328" i="26"/>
  <c r="B327" i="26"/>
  <c r="B326" i="26"/>
  <c r="B325" i="26"/>
  <c r="B324" i="26"/>
  <c r="B323" i="26"/>
  <c r="B322" i="26"/>
  <c r="B321" i="26"/>
  <c r="B320" i="26"/>
  <c r="B319" i="26"/>
  <c r="B318" i="26"/>
  <c r="B317" i="26"/>
  <c r="B316" i="26"/>
  <c r="B315" i="26"/>
  <c r="B314" i="26"/>
  <c r="B313" i="26"/>
  <c r="B312" i="26"/>
  <c r="B311" i="26"/>
  <c r="B310" i="26"/>
  <c r="B309" i="26"/>
  <c r="B308" i="26"/>
  <c r="B307" i="26"/>
  <c r="B306" i="26"/>
  <c r="B305" i="26"/>
  <c r="B304" i="26"/>
  <c r="B303" i="26"/>
  <c r="B302" i="26"/>
  <c r="B301" i="26"/>
  <c r="B300" i="26"/>
  <c r="B299" i="26"/>
  <c r="B298" i="26"/>
  <c r="B297" i="26"/>
  <c r="B296" i="26"/>
  <c r="B295" i="26"/>
  <c r="B294" i="26"/>
  <c r="B293" i="26"/>
  <c r="B292" i="26"/>
  <c r="B291" i="26"/>
  <c r="B290" i="26"/>
  <c r="B289" i="26"/>
  <c r="B288" i="26"/>
  <c r="B287" i="26"/>
  <c r="B286" i="26"/>
  <c r="B285" i="26"/>
  <c r="B284" i="26"/>
  <c r="B283" i="26"/>
  <c r="B282" i="26"/>
  <c r="B281" i="26"/>
  <c r="B280" i="26"/>
  <c r="B279" i="26"/>
  <c r="B278" i="26"/>
  <c r="B277" i="26"/>
  <c r="B276" i="26"/>
  <c r="B275" i="26"/>
  <c r="B274" i="26"/>
  <c r="B273" i="26"/>
  <c r="B272" i="26"/>
  <c r="B271" i="26"/>
  <c r="B270" i="26"/>
  <c r="B269" i="26"/>
  <c r="B268" i="26"/>
  <c r="B267" i="26"/>
  <c r="B266" i="26"/>
  <c r="B265" i="26"/>
  <c r="B264" i="26"/>
  <c r="B263" i="26"/>
  <c r="B262" i="26"/>
  <c r="B261" i="26"/>
  <c r="B260" i="26"/>
  <c r="B259" i="26"/>
  <c r="B258" i="26"/>
  <c r="B257" i="26"/>
  <c r="B256" i="26"/>
  <c r="B255" i="26"/>
  <c r="B254" i="26"/>
  <c r="B253" i="26"/>
  <c r="B252" i="26"/>
  <c r="B251" i="26"/>
  <c r="B250" i="26"/>
  <c r="B249" i="26"/>
  <c r="B248" i="26"/>
  <c r="B247" i="26"/>
  <c r="B246" i="26"/>
  <c r="B245" i="26"/>
  <c r="B244" i="26"/>
  <c r="B243" i="26"/>
  <c r="B242" i="26"/>
  <c r="B241" i="26"/>
  <c r="B240" i="26"/>
  <c r="B239" i="26"/>
  <c r="B238" i="26"/>
  <c r="B237" i="26"/>
  <c r="B236" i="26"/>
  <c r="B235" i="26"/>
  <c r="B234" i="26"/>
  <c r="B233" i="26"/>
  <c r="B232" i="26"/>
  <c r="B231" i="26"/>
  <c r="B230" i="26"/>
  <c r="B22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40" i="26"/>
  <c r="B139" i="26"/>
  <c r="B138"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alcChain>
</file>

<file path=xl/sharedStrings.xml><?xml version="1.0" encoding="utf-8"?>
<sst xmlns="http://schemas.openxmlformats.org/spreadsheetml/2006/main" count="10540" uniqueCount="1646">
  <si>
    <t>Objetivo estratégico</t>
  </si>
  <si>
    <t>Fuente de financiación</t>
  </si>
  <si>
    <t xml:space="preserve">Descripción del producto o actividad para PAI </t>
  </si>
  <si>
    <t>Meta</t>
  </si>
  <si>
    <t>Unidad de medida</t>
  </si>
  <si>
    <t>Fecha inicio</t>
  </si>
  <si>
    <t>Fecha fin</t>
  </si>
  <si>
    <t>Dependencias responsables de la ejecución de actividades</t>
  </si>
  <si>
    <t>DEPENDENCIA LÍDER:</t>
  </si>
  <si>
    <t>POLÍTICA MIPG: TALENTO HUMANO</t>
  </si>
  <si>
    <t>POLÍTICA MIPG: FORTALECIMIENTO ORGANIZACIONAL Y SIMPLIFICACIÓN DE PROCESOS</t>
  </si>
  <si>
    <t>POLÍTICA MIPG: GESTIÓN DEL CONOCIMIENTO Y LA INNOVACIÓN</t>
  </si>
  <si>
    <t>N/A</t>
  </si>
  <si>
    <t>FUNCIONAMIENTO</t>
  </si>
  <si>
    <t>C-3599-0200-0005-53105b</t>
  </si>
  <si>
    <t>C-3503-0200-0012-20104c</t>
  </si>
  <si>
    <t>Elaborar y aprobar requerimiento (1. Formato Solicitud de Requerimientos a Sistemas de Información GS03-F18, 2. Formato Lista de Chequeo de Requisitos de Seguridad de la Información GS03-F27 (Opcional) )</t>
  </si>
  <si>
    <t>Diseñar la solución (1. Anteproyecto (Alcance, estado del arte, metodología, métricas, cronograma, etc.) / Único entregable)</t>
  </si>
  <si>
    <t>C-3503-0200-0015-40401c</t>
  </si>
  <si>
    <t>C-3503-0200-0009-40401c</t>
  </si>
  <si>
    <t>C-3503-0200-0014-20309b</t>
  </si>
  <si>
    <t>C-3503-0200-0011-40401c</t>
  </si>
  <si>
    <t>Diligenciar y enviar al Grupo de trabajo de comunicaciones el brief  de la campaña genérica previa concertación con OSCAE. (correo electrónico con el Brief diligenciado /único entregable)</t>
  </si>
  <si>
    <t>C-3503-0200-0016-40401c</t>
  </si>
  <si>
    <t xml:space="preserve">POLÍTICA MIPG:  SEGUIMIENTO Y EVALUACIÓN  DE LA GESTIÓN INSTITUCIONAL </t>
  </si>
  <si>
    <t>POLÍTICA MIPG: GESTIÓN DOCUMENTAL</t>
  </si>
  <si>
    <t>C-3599-0200-0006-53105d</t>
  </si>
  <si>
    <t>Elaborar el documento del Plan Estratégico de Talento Humano (Documento del plan/único entregable)</t>
  </si>
  <si>
    <t>Planeación y gestión de la solución  (1. Reporte planeación de tareas, linea base de requerimientos (historias de usuario) y entregables  en la herramienta devops 2. plan de pruebas diseñado y registrado en la herramienta devops)</t>
  </si>
  <si>
    <t>Establecer el cronograma de visitas y requerimientos de cada una de las campañas en los sectores definidos (Cronograma)</t>
  </si>
  <si>
    <t>Programas de fomento al uso estratégico de la propiedad industrial como herramienta de competitividad para empresarios, ejecutados.  (Matriz de seguimiento e informe final de ejecución de los programas)</t>
  </si>
  <si>
    <t>Ejecutar el programa Centros de Apoyo a la Tecnología y la Innovación CATI. (Matriz de seguimiento e Informe final del programa)</t>
  </si>
  <si>
    <t>Ejecutar el programa Propiedad Industrial para MIPYMES. (Matriz de seguimiento e Informe final del programa)</t>
  </si>
  <si>
    <t>Ejecutar el programa Propiedad Industrial para emprendedores PI-e.   (Matriz de seguimiento e Informe final del programa)</t>
  </si>
  <si>
    <t>Ejecutar la estrategia Marcas de paz.  (Matriz de seguimiento e Informe final del programa)</t>
  </si>
  <si>
    <t>Boletines tecnológicos para la  promoción y difusión del sistema de propiedad industrial para empresas, centros de investigación y en general aquellas entidades que desarrollen tecnologías verdes, divulgados (Informe de divulgación)</t>
  </si>
  <si>
    <t>Definir cronograma de trabajo y estructura del documento para los boletines tecnológicos.  (Cronograma de trabajo definido)</t>
  </si>
  <si>
    <t>Elaborar y publicar dos (2) Boletines tecnológicos.  (Capturas de pantalla de la publicación de los boletines tecnológicos)</t>
  </si>
  <si>
    <t>Realizar la divulgación de los dos (2) Boletines tecnológicos. (Informe de divulgación)</t>
  </si>
  <si>
    <t>Revisar y aprobar la propuesta (Correo electrónico con la propuesta aprobada)</t>
  </si>
  <si>
    <t>Campaña de divulgación para fortalecer el empoderamiento de las personas sobre sus datos, ejecutada (Pantallazos con la publicación/único entregable)</t>
  </si>
  <si>
    <t>Revisar y aprobar la propuesta por parte del área responsable (única revisión) /correo electrónico con documento aprobado)</t>
  </si>
  <si>
    <t>Ejecutar la campaña  (Capturas de pantalla de la publicación de la campaña)</t>
  </si>
  <si>
    <t>C-3599-0200-0008-53105b</t>
  </si>
  <si>
    <t>Elaborar y enviar cronograma de capacitaciones al grupo de comunicaciones  (correo electrónico con cronograma/único entregable)</t>
  </si>
  <si>
    <t>Realizar capacitaciones en temas relacionados con datos personales. (Registro fotográfico o captura de pantalla)</t>
  </si>
  <si>
    <t>Realizar informes de capacitaciones realizadas  (Informe elaborado)</t>
  </si>
  <si>
    <t>Implementar el plan de acción para el intercambio de información de acuerdo con el marco de Interoperabilidad  (Informe semestral de  la implementación del plan de acción para el intercambio de información- soportes documentales de cumplimiento)</t>
  </si>
  <si>
    <t>Formular el plan de Seguridad y Privacidad de la información teniendo en cuenta los resultados alcanzados en el periodo anterior y las necesidades de las partes interesada (Documento del Plan  de Seguridad y Privacidad de la información formulado / único entregable)</t>
  </si>
  <si>
    <t>Implementar el Plan de Seguridad  y Privacidad de la información aprobado (Informes de seguimiento y avance trimestrales con soportes documentales del cumplimiento con corte  marzo, junio, septiembre, diciembre)</t>
  </si>
  <si>
    <t>Realizar el monitoreo al plan de tratamiento de los riesgos de seguridad y privacidad de la información trimestralmente (Informes de seguimiento y avance trimestrales con soportes documentales del cumplimiento con corte  junio, septiembre, diciembre)</t>
  </si>
  <si>
    <t>Consolidar información remitida por las Delegaturas y/o áreas encargadas, con las actividades ejecutadas para el cumplimiento de la Política (Documento en Word o Excel con consolidado de la Delegaturas y/o áreas encargadas del cumplimiento de la Política /único entregable)</t>
  </si>
  <si>
    <t>Participar en capacitaciones desarrolladas por la Agencia Nacional de Defensa Jurídica del Estado (Capturas de pantalla de las capacitaciones y/o listado de asistencia)</t>
  </si>
  <si>
    <t>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t>
  </si>
  <si>
    <t>Estrategia de divulgación de la herramienta “Buscador de Conceptos”, para promover la consulta por parte de los Grupos de Interés, ejecutada. (capturas de pantalla de la publicación de la campaña/único entregable)</t>
  </si>
  <si>
    <t>Elaborar y remitir al Grupo de Comunicaciones el Brief con la propuesta de la estrategia de divulgación del "Buscador de Conceptos" (Correo electrónico con Brief diligenciado / único entregable)</t>
  </si>
  <si>
    <t>Identificar necesidades de regulación en materia de Propiedad Industrial para mejora de los trámites (Documento de identificación de necesidades elaborado)</t>
  </si>
  <si>
    <t xml:space="preserve">Cod </t>
  </si>
  <si>
    <t>Ident. Fila</t>
  </si>
  <si>
    <t>Código</t>
  </si>
  <si>
    <t>Estrategia</t>
  </si>
  <si>
    <t>Política(s) MIPG</t>
  </si>
  <si>
    <t>Producto o actividad</t>
  </si>
  <si>
    <t>Formula de avance</t>
  </si>
  <si>
    <t>111-GRUPO DE TRABAJO DE ADMINISTRACIÓN DE PERSONAL</t>
  </si>
  <si>
    <t>Producto</t>
  </si>
  <si>
    <t>111.1</t>
  </si>
  <si>
    <t>Operativo</t>
  </si>
  <si>
    <t>No</t>
  </si>
  <si>
    <t>Política de Gestión Estratégica del Talento Humano _DIMENSIÓN Talento humano</t>
  </si>
  <si>
    <t>Númerica</t>
  </si>
  <si>
    <t># de Plan anual de Previsión  elaborado y publicado / 1 Plan anual de Previsión a  elaborar y publicar</t>
  </si>
  <si>
    <t>Actividad propia</t>
  </si>
  <si>
    <t>111.1.1</t>
  </si>
  <si>
    <t>111.1.2</t>
  </si>
  <si>
    <t>111.2</t>
  </si>
  <si>
    <t># de Plan anual vacantes elaborado y publicado / 1 Plan anual  vacantes a  elaborar y publicar</t>
  </si>
  <si>
    <t>111.2.1</t>
  </si>
  <si>
    <t># de Plan anual de vacantes elaborado / 1 Plan anual de  vacantes a elaborar</t>
  </si>
  <si>
    <t>111.2.2</t>
  </si>
  <si>
    <t># de Plan anual de vacantes publicado / 1 Plan anual vacantes a publicar</t>
  </si>
  <si>
    <t>111.3</t>
  </si>
  <si>
    <t>Innovador</t>
  </si>
  <si>
    <t>Si</t>
  </si>
  <si>
    <t>111.3.1</t>
  </si>
  <si>
    <t>111-GRUPO DE TRABAJO DE ADMINISTRACIÓN DE PERSONAL;
20-OFICINA DE TECNOLOGÍA E INFORMÁTICA</t>
  </si>
  <si>
    <t>111.3.2</t>
  </si>
  <si>
    <t>50-OFICINA DE CONTROL INTERNO</t>
  </si>
  <si>
    <t>50.1</t>
  </si>
  <si>
    <t>Política Control Interno _DIMENSIÓN Control Interno</t>
  </si>
  <si>
    <t>Porcentual</t>
  </si>
  <si>
    <t>50.1.1</t>
  </si>
  <si>
    <t>50.1.2</t>
  </si>
  <si>
    <t>50.2</t>
  </si>
  <si>
    <t>Política Seguimiento y evaluación de la gestión institucional _DIMENSIÓN Evaluación de Resultados</t>
  </si>
  <si>
    <t>50.2.1</t>
  </si>
  <si>
    <t>50.2.2</t>
  </si>
  <si>
    <t>50.3</t>
  </si>
  <si>
    <t>50.3.1</t>
  </si>
  <si>
    <t>20-OFICINA DE TECNOLOGÍA E INFORMÁTICA</t>
  </si>
  <si>
    <t>20.1</t>
  </si>
  <si>
    <t>Política Gobierno Digital _DIMENSIÓN Gestión con Valores para Resultados</t>
  </si>
  <si>
    <t>20.1.1</t>
  </si>
  <si>
    <t>20.1.2</t>
  </si>
  <si>
    <t>20.2</t>
  </si>
  <si>
    <t>20.2.1</t>
  </si>
  <si>
    <t>20.2.2</t>
  </si>
  <si>
    <t>20.3</t>
  </si>
  <si>
    <t>20.3.1</t>
  </si>
  <si>
    <t>20.3.2</t>
  </si>
  <si>
    <t>20.4</t>
  </si>
  <si>
    <t>20.4.1</t>
  </si>
  <si>
    <t>20.4.2</t>
  </si>
  <si>
    <t>117-GRUPO DE TRABAJO DE DESARROLLO DE TALENTO HUMANO</t>
  </si>
  <si>
    <t>117.1</t>
  </si>
  <si>
    <t>117.1.1</t>
  </si>
  <si>
    <t>117.1.2</t>
  </si>
  <si>
    <t>117.2</t>
  </si>
  <si>
    <t>117.2.1</t>
  </si>
  <si>
    <t>117.2.2</t>
  </si>
  <si>
    <t>117.3</t>
  </si>
  <si>
    <t>117.3.1</t>
  </si>
  <si>
    <t>117.3.2</t>
  </si>
  <si>
    <t>% de Plan ejecutado / 100% de Plan a ejecutar</t>
  </si>
  <si>
    <t>117.4</t>
  </si>
  <si>
    <t>117.4.1</t>
  </si>
  <si>
    <t>117.4.2</t>
  </si>
  <si>
    <t>117.4.3</t>
  </si>
  <si>
    <t>117.5</t>
  </si>
  <si>
    <t>117.5.1</t>
  </si>
  <si>
    <t>117.5.2</t>
  </si>
  <si>
    <t>142-GRUPO DE TRABAJO DE SERVICIOS ADMINISTRATIVOS Y RECURSOS FÍSICOS</t>
  </si>
  <si>
    <t>142.1</t>
  </si>
  <si>
    <t>Política Fortalecimiento Organizacional y Simplificación de Procesos _DIMENSIÓN Gestión con Valores para Resultados</t>
  </si>
  <si>
    <t>142.1.1</t>
  </si>
  <si>
    <t>142.1.2</t>
  </si>
  <si>
    <t>142.1.3</t>
  </si>
  <si>
    <t>142.1.4</t>
  </si>
  <si>
    <t>142.1.5</t>
  </si>
  <si>
    <t>73-GRUPO DE TRABAJO DE COMUNICACION</t>
  </si>
  <si>
    <t>73.1</t>
  </si>
  <si>
    <t>Política Transparencia, acceso a la información pública y lucha contra la corrupción _DIMENSIÓN Gestión con Valores para Resultados</t>
  </si>
  <si>
    <t>73.1.1</t>
  </si>
  <si>
    <t>73.1.2</t>
  </si>
  <si>
    <t>73.2</t>
  </si>
  <si>
    <t>73.2.1</t>
  </si>
  <si>
    <t>73.2.2</t>
  </si>
  <si>
    <t>73.2.3</t>
  </si>
  <si>
    <t>73.2.4</t>
  </si>
  <si>
    <t>73.3</t>
  </si>
  <si>
    <t>73.3.1</t>
  </si>
  <si>
    <t>73.3.2</t>
  </si>
  <si>
    <t>Política Servicio al Ciudadano_DIMENSIÓN Gestión con Valores para Resultados</t>
  </si>
  <si>
    <t>3100-DIRECCION DE INVESTIGACIONES DE PROTECCION AL CONSUMIDOR</t>
  </si>
  <si>
    <t>60-GRUPO DE TRABAJO DE GESTIÓN JUDICIAL ADSCRITO A LA OFICINA ASESORA JURÍDICA</t>
  </si>
  <si>
    <t>60.1</t>
  </si>
  <si>
    <t># de Política de prevención del daño antijurídico implementada / 1 Política de prevención del daño antijurídico a implementar</t>
  </si>
  <si>
    <t>60.1.1</t>
  </si>
  <si>
    <t># de memorandos enviados  a las Delegaturas / 1 memorandos a enviar  a las Delegaturas</t>
  </si>
  <si>
    <t>60.1.2</t>
  </si>
  <si>
    <t># de requerimientos realizados a las Delegaturas / 1 requerimientos a realizar a las Delegaturas</t>
  </si>
  <si>
    <t>60.1.3</t>
  </si>
  <si>
    <t># de documentos con la información remitida por las Delegaturas y/o áreas encargadas de las actividades ejecutadas, consolidado / 1 Documentos con la información remitida por las Delegaturas y/o áreas encargadas de las actividades ejecutadas, a consolidar</t>
  </si>
  <si>
    <t>60.1.4</t>
  </si>
  <si>
    <t># de presentaciones de los resultados del cumplimiento del primer año de implementación de la Política realizadas / 1 Total de presentaciones de los resultados del cumplimiento del primer año de implementación de la Política a realizar</t>
  </si>
  <si>
    <t>60.2</t>
  </si>
  <si>
    <t>60.2.1</t>
  </si>
  <si>
    <t>60.2.2</t>
  </si>
  <si>
    <t>60.2.3</t>
  </si>
  <si>
    <t>60.2.4</t>
  </si>
  <si>
    <t>60.3</t>
  </si>
  <si>
    <t># de capacitaciones asistidas / 2 Capacitaciones programadas</t>
  </si>
  <si>
    <t>60.3.1</t>
  </si>
  <si>
    <t># de correos enviados / 1 correos a enviar</t>
  </si>
  <si>
    <t>60.3.2</t>
  </si>
  <si>
    <t>60.3.3</t>
  </si>
  <si>
    <t>105-GRUPO DE TRABAJO DE CONTRATACIÓN</t>
  </si>
  <si>
    <t>105.1</t>
  </si>
  <si>
    <t>Operativo SI</t>
  </si>
  <si>
    <t>105-GRUPO DE TRABAJO DE CONTRATACIÓN;
20-OFICINA DE TECNOLOGÍA E INFORMÁTICA</t>
  </si>
  <si>
    <t>105.1.1</t>
  </si>
  <si>
    <t>105.1.2</t>
  </si>
  <si>
    <t>2023-GRUPO DE TRABAJO DE CENTRO DE INFORMACIÓN TECNOLÓGICA Y APOYO A LA GESTIÓN DE PROPIEDAD LA INDUSTRIAL</t>
  </si>
  <si>
    <t>2023.1</t>
  </si>
  <si>
    <t>2023.1.1</t>
  </si>
  <si>
    <t>2023.1.2</t>
  </si>
  <si>
    <t>2023.1.3</t>
  </si>
  <si>
    <t>2023.2</t>
  </si>
  <si>
    <t>Política Participación Ciudadana en la Gestión Pública _DIMENSIÓN Gestión con Valores para Resultados</t>
  </si>
  <si>
    <t>2023.2.1</t>
  </si>
  <si>
    <t>2023.2.2</t>
  </si>
  <si>
    <t>2023.3</t>
  </si>
  <si>
    <t>2023.3.1</t>
  </si>
  <si>
    <t>2023.3.2</t>
  </si>
  <si>
    <t>2023.4</t>
  </si>
  <si>
    <t>2023.4.1</t>
  </si>
  <si>
    <t>2023.4.2</t>
  </si>
  <si>
    <t>2023.4.3</t>
  </si>
  <si>
    <t>2023.5</t>
  </si>
  <si>
    <t>2023.5.1</t>
  </si>
  <si>
    <t>2023.5.2</t>
  </si>
  <si>
    <t>2020-DIRECCIÓN DE NUEVAS CREACIONES</t>
  </si>
  <si>
    <t>2020.1</t>
  </si>
  <si>
    <t>2020.1.1</t>
  </si>
  <si>
    <t>2020.1.2</t>
  </si>
  <si>
    <t>2010-DIRECCION DE SIGNOS DISTINTIVOS</t>
  </si>
  <si>
    <t>2010.1</t>
  </si>
  <si>
    <t>2010.1.1</t>
  </si>
  <si>
    <t>2010.1.2</t>
  </si>
  <si>
    <t>2010.1.3</t>
  </si>
  <si>
    <t>2010.1.4</t>
  </si>
  <si>
    <t>Política Gestión del Conocimiento y la Innovación _DIMENSIÓN Gestión del conocimiento y la innovación</t>
  </si>
  <si>
    <t>13-GRUPO DE TRABAJO DE CONCEPTOS Y APOYO LEGAL</t>
  </si>
  <si>
    <t>13.1</t>
  </si>
  <si>
    <t># de divulgaciones ejecutadas / 1 divulgaciones a ejecutar</t>
  </si>
  <si>
    <t>13.1.1</t>
  </si>
  <si>
    <t># de brief de la estrategia de divulgación elaborado / 1 brief de la estrategia de divulgación a elaborar</t>
  </si>
  <si>
    <t>13.1.2</t>
  </si>
  <si>
    <t>13.1.3</t>
  </si>
  <si>
    <t>12-GRUPO DE TRABAJO DE REGULACIÓN</t>
  </si>
  <si>
    <t>12.1</t>
  </si>
  <si>
    <t>12.1.1</t>
  </si>
  <si>
    <t>12.1.2</t>
  </si>
  <si>
    <t>12.1.3</t>
  </si>
  <si>
    <t>37-GRUPO DE TRABAJO DE ESTUDIOS ECONÓMICOS</t>
  </si>
  <si>
    <t>37.1</t>
  </si>
  <si>
    <t>37.1.1</t>
  </si>
  <si>
    <t>37.1.2</t>
  </si>
  <si>
    <t>37.1.3</t>
  </si>
  <si>
    <t>37.1.4</t>
  </si>
  <si>
    <t>37.1.5</t>
  </si>
  <si>
    <t>37.2</t>
  </si>
  <si>
    <t>37.2.1</t>
  </si>
  <si>
    <t>37.2.2</t>
  </si>
  <si>
    <t>37.3</t>
  </si>
  <si>
    <t>37.3.1</t>
  </si>
  <si>
    <t>37.3.2</t>
  </si>
  <si>
    <t>37.4</t>
  </si>
  <si>
    <t>37.4.1</t>
  </si>
  <si>
    <t>37.4.2</t>
  </si>
  <si>
    <t>37.4.3</t>
  </si>
  <si>
    <t>37.4.4</t>
  </si>
  <si>
    <t>37.4.5</t>
  </si>
  <si>
    <t>7000-DESPACHO DEL SUPERINTENDENTE DELEGADO PARA LA PROTECCIÓN DE DATOS PERSONALES</t>
  </si>
  <si>
    <t>7000.1</t>
  </si>
  <si>
    <t># de Documento publicado / 1 Documento programado</t>
  </si>
  <si>
    <t>7000.1.1</t>
  </si>
  <si>
    <t>7000.1.2</t>
  </si>
  <si>
    <t>7000.2</t>
  </si>
  <si>
    <t>7000.2.1</t>
  </si>
  <si>
    <t>7000.2.2</t>
  </si>
  <si>
    <t>7000.3</t>
  </si>
  <si>
    <t>7000.3.1</t>
  </si>
  <si>
    <t>7000.3.2</t>
  </si>
  <si>
    <t>7000-DESPACHO DEL SUPERINTENDENTE DELEGADO PARA LA PROTECCIÓN DE DATOS PERSONALES;
73-GRUPO DE TRABAJO DE COMUNICACION</t>
  </si>
  <si>
    <t># de Campañas publicadas / 1 Campañas a publicar</t>
  </si>
  <si>
    <t># de Brief de la campaña genérica diligenciado y enviado / 1 Brief de campaña genérica a diligenciar y enviar</t>
  </si>
  <si>
    <t># de conceptos gráficos elaborados y presentados / 1 conceptos gráficos a elaborar y presentar</t>
  </si>
  <si>
    <t># de propuestas revisadas y aprobadas / 1 propuestas a revisar y aprobar</t>
  </si>
  <si>
    <t># de Campañas ejecutadas / 1 Total de Campañas a ejecutar</t>
  </si>
  <si>
    <t>7100-DIRECCIÓN DE INVESTIGACIONES DE PROTECCIÓN DE DATOS PERSONALES</t>
  </si>
  <si>
    <t>7100.1</t>
  </si>
  <si>
    <t># de capacitaciones realizadas / 6 capacitaciones a realizar</t>
  </si>
  <si>
    <t>7100.1.1</t>
  </si>
  <si>
    <t># de cronogramas enviados / 1 cronograma de capacitación a enviar</t>
  </si>
  <si>
    <t>7100.1.2</t>
  </si>
  <si>
    <t>7100.1.3</t>
  </si>
  <si>
    <t># de informe realizado / 6 informes a realizar</t>
  </si>
  <si>
    <t>7200-DIRECCION DE HABEAS DATA</t>
  </si>
  <si>
    <t>7200.1</t>
  </si>
  <si>
    <t>20-OFICINA DE TECNOLOGÍA E INFORMÁTICA;
7200-DIRECCION DE HABEAS DATA</t>
  </si>
  <si>
    <t>7200.1.1</t>
  </si>
  <si>
    <t>7200.1.2</t>
  </si>
  <si>
    <t>7200.1.3</t>
  </si>
  <si>
    <t>7200.1.4</t>
  </si>
  <si>
    <t>72-GRUPO DE TRABAJO DE ATENCION AL CIUDADANO</t>
  </si>
  <si>
    <t>72.1</t>
  </si>
  <si>
    <t>72.1.1</t>
  </si>
  <si>
    <t>72.1.2</t>
  </si>
  <si>
    <t>72.1.3</t>
  </si>
  <si>
    <t>72.1.4</t>
  </si>
  <si>
    <t>72.1.5</t>
  </si>
  <si>
    <t>72.1.6</t>
  </si>
  <si>
    <t>72.1.7</t>
  </si>
  <si>
    <t>72.2</t>
  </si>
  <si>
    <t>72.2.1</t>
  </si>
  <si>
    <t>72.2.2</t>
  </si>
  <si>
    <t>72.3</t>
  </si>
  <si>
    <t>72.3.1</t>
  </si>
  <si>
    <t>72.3.2</t>
  </si>
  <si>
    <t>20-OFICINA DE TECNOLOGÍA E INFORMÁTICA;
72-GRUPO DE TRABAJO DE ATENCION AL CIUDADANO</t>
  </si>
  <si>
    <t># de estrategias de participación ciudadana diseñadas / 1 estrategias de participación ciudadana a diseñar</t>
  </si>
  <si>
    <t>3200-DIRECCIÓN DE INVESTIGACIONES DE PROTECCIÓN DE USUARIOS DE SERVICIOS DE COMUNICACIONES</t>
  </si>
  <si>
    <t>2000-DESPACHO DEL SUPERINTENDENTE DELEGADO PARA LA PROPIEDAD INDUSTRIAL</t>
  </si>
  <si>
    <t>2000.1</t>
  </si>
  <si>
    <t>2000.1.1</t>
  </si>
  <si>
    <t>2000.2</t>
  </si>
  <si>
    <t>2000.2.1</t>
  </si>
  <si>
    <t>2000.2.2</t>
  </si>
  <si>
    <t>2000.2.3</t>
  </si>
  <si>
    <t>2000.2.4</t>
  </si>
  <si>
    <t>Política Gestión Documental _DIMENSIÓN Información y Comunicación</t>
  </si>
  <si>
    <t>10-OFICINA  ASESORA JURÍDICA</t>
  </si>
  <si>
    <t>4000-DESPACHO DEL SUPERINTENDENTE DELEGADO PARA ASUNTOS JURISDICCIONALES</t>
  </si>
  <si>
    <t>4000.1</t>
  </si>
  <si>
    <t>4000.1.1</t>
  </si>
  <si>
    <t>4000.2</t>
  </si>
  <si>
    <t>4000.2.1</t>
  </si>
  <si>
    <t>4000.3</t>
  </si>
  <si>
    <t>4000.3.1</t>
  </si>
  <si>
    <t>4000.4</t>
  </si>
  <si>
    <t>4000.4.1</t>
  </si>
  <si>
    <t>4000.5</t>
  </si>
  <si>
    <t>4000.5.1</t>
  </si>
  <si>
    <t>4000.5.2</t>
  </si>
  <si>
    <t>4000.6</t>
  </si>
  <si>
    <t>4000.6.1</t>
  </si>
  <si>
    <t>4000.6.2</t>
  </si>
  <si>
    <t>4000-DESPACHO DEL SUPERINTENDENTE DELEGADO PARA ASUNTOS JURISDICCIONALES;
73-GRUPO DE TRABAJO DE COMUNICACION</t>
  </si>
  <si>
    <t>4000.7</t>
  </si>
  <si>
    <t>4000.7.1</t>
  </si>
  <si>
    <t>4000.7.2</t>
  </si>
  <si>
    <t>4000.7.3</t>
  </si>
  <si>
    <t>4000.7.4</t>
  </si>
  <si>
    <t>4000.8</t>
  </si>
  <si>
    <t>4000.8.1</t>
  </si>
  <si>
    <t>30-OFICINA ASESORA DE PLANEACIÓN</t>
  </si>
  <si>
    <t>30.1</t>
  </si>
  <si>
    <t>30.1.1</t>
  </si>
  <si>
    <t>30.1.2</t>
  </si>
  <si>
    <t>30.1.3</t>
  </si>
  <si>
    <t>30.1.4</t>
  </si>
  <si>
    <t>30.2</t>
  </si>
  <si>
    <t>30.2.1</t>
  </si>
  <si>
    <t>30.2.2</t>
  </si>
  <si>
    <t>30.2.3</t>
  </si>
  <si>
    <t>30.3</t>
  </si>
  <si>
    <t>Política Gestión Presupuestal y Eficiencia del Gasto Público _DIMENSIÓN Direccionamiento Estratégico y Planeación</t>
  </si>
  <si>
    <t>30.3.1</t>
  </si>
  <si>
    <t>30.3.2</t>
  </si>
  <si>
    <t>30.4</t>
  </si>
  <si>
    <t>30.4.1</t>
  </si>
  <si>
    <t>30.4.2</t>
  </si>
  <si>
    <t>30.4.3</t>
  </si>
  <si>
    <t>30.4.4</t>
  </si>
  <si>
    <t>30.5</t>
  </si>
  <si>
    <t>Política Simplificación, Racionalización y Estandarización de trámites _DIMENSIÓN Gestión con Valores para Resultados</t>
  </si>
  <si>
    <t>30.5.1</t>
  </si>
  <si>
    <t># de Plan de trabajo elaborado / 1 Plan de trabajo a elaborar</t>
  </si>
  <si>
    <t>30.5.2</t>
  </si>
  <si>
    <t>30.6</t>
  </si>
  <si>
    <t>Política Planeación Institucional _DIMENSIÓN Direccionamiento Estratégico y Planeación</t>
  </si>
  <si>
    <t>30.6.1</t>
  </si>
  <si>
    <t>30.6.2</t>
  </si>
  <si>
    <t>1000-DESPACHO DEL SUPERINTENDENTE DELEGADO PARA LA PROTECCIÓN DE LA COMPETENCIA</t>
  </si>
  <si>
    <t>1000.1</t>
  </si>
  <si>
    <t>1000.1.1</t>
  </si>
  <si>
    <t># de programas  establecidos / 1 programas a establecer</t>
  </si>
  <si>
    <t>1000.1.2</t>
  </si>
  <si>
    <t>1000.2</t>
  </si>
  <si>
    <t>10-OFICINA  ASESORA JURÍDICA;
1000-DESPACHO DEL SUPERINTENDENTE DELEGADO PARA LA PROTECCIÓN DE LA COMPETENCIA;
73-GRUPO DE TRABAJO DE COMUNICACION</t>
  </si>
  <si>
    <t>1000.2.1</t>
  </si>
  <si>
    <t>1000.2.2</t>
  </si>
  <si>
    <t>1000.2.3</t>
  </si>
  <si>
    <t>1000.2.4</t>
  </si>
  <si>
    <t>1000.2.5</t>
  </si>
  <si>
    <t>1000.3</t>
  </si>
  <si>
    <t>1000.3.1</t>
  </si>
  <si>
    <t>1000.3.2</t>
  </si>
  <si>
    <t>1000.4</t>
  </si>
  <si>
    <t>1000.4.1</t>
  </si>
  <si>
    <t>1000.4.2</t>
  </si>
  <si>
    <t>71-GRUPO DE TRABAJO DE FORMACION</t>
  </si>
  <si>
    <t>71.1</t>
  </si>
  <si>
    <t>71.1.1</t>
  </si>
  <si>
    <t>71.1.2</t>
  </si>
  <si>
    <t>71.2</t>
  </si>
  <si>
    <t>71.2.1</t>
  </si>
  <si>
    <t>71.2.2</t>
  </si>
  <si>
    <t>130-DIRECCIÓN FINANCIERA</t>
  </si>
  <si>
    <t>130.1</t>
  </si>
  <si>
    <t>130.1.1</t>
  </si>
  <si>
    <t>130.1.2</t>
  </si>
  <si>
    <t>130.1.3</t>
  </si>
  <si>
    <t>130.1.4</t>
  </si>
  <si>
    <t>130.1.5</t>
  </si>
  <si>
    <t>6000-DESPACHO DEL SUPERINTENDENTE DELEGADO PARA EL CONTROL Y VERIFICACIÓN DE REGLAMENTOS TÉCNICOS Y METROLOGÍA LEGAL</t>
  </si>
  <si>
    <t>6000.1</t>
  </si>
  <si>
    <t>6000.1.1</t>
  </si>
  <si>
    <t>6000.1.2</t>
  </si>
  <si>
    <t>6000.1.3</t>
  </si>
  <si>
    <t>% de Actividades ejecutadas / 100% de Actividades programadas</t>
  </si>
  <si>
    <t>6000.1.4</t>
  </si>
  <si>
    <t>6000.2</t>
  </si>
  <si>
    <t>6000.2.1</t>
  </si>
  <si>
    <t>6000.2.2</t>
  </si>
  <si>
    <t>6000.2.3</t>
  </si>
  <si>
    <t>6000.2.4</t>
  </si>
  <si>
    <t>6000.3</t>
  </si>
  <si>
    <t>6000.3.1</t>
  </si>
  <si>
    <t>6000.3.2</t>
  </si>
  <si>
    <t>6000.3.3</t>
  </si>
  <si>
    <t>6000.3.4</t>
  </si>
  <si>
    <t>6000.4</t>
  </si>
  <si>
    <t>6000.4.1</t>
  </si>
  <si>
    <t>6000.4.2</t>
  </si>
  <si>
    <t>6000.4.3</t>
  </si>
  <si>
    <t>6000.5</t>
  </si>
  <si>
    <t>6000.5.1</t>
  </si>
  <si>
    <t>6000.5.2</t>
  </si>
  <si>
    <t>6000.5.3</t>
  </si>
  <si>
    <t>6000.5.4</t>
  </si>
  <si>
    <t>6000.5.5</t>
  </si>
  <si>
    <t>6000.6</t>
  </si>
  <si>
    <t>6000.6.1</t>
  </si>
  <si>
    <t>6000.6.2</t>
  </si>
  <si>
    <t>6000.6.3</t>
  </si>
  <si>
    <t>6000.7</t>
  </si>
  <si>
    <t>6000.7.1</t>
  </si>
  <si>
    <t>6000.7.2</t>
  </si>
  <si>
    <t>6000.7.3</t>
  </si>
  <si>
    <t>6000.7.4</t>
  </si>
  <si>
    <t>3003-GRUPO DE TRABAJO DE APOYO A LA RED NACIONAL DE PROTECCIÓN  AL CONSUMIDOR</t>
  </si>
  <si>
    <t>3003.1</t>
  </si>
  <si>
    <t>3003.1.1</t>
  </si>
  <si>
    <t>3003.1.2</t>
  </si>
  <si>
    <t>3000-DESPACHO DEL SUPERINTENDENTE DELEGADO PARA LA PROTECCIÓN DEL CONSUMIDOR</t>
  </si>
  <si>
    <t>3003.1.3</t>
  </si>
  <si>
    <t>3003.2</t>
  </si>
  <si>
    <t>3003.2.1</t>
  </si>
  <si>
    <t>3003.2.2</t>
  </si>
  <si>
    <t>3003.3</t>
  </si>
  <si>
    <t>3003.3.1</t>
  </si>
  <si>
    <t>3003.3.2</t>
  </si>
  <si>
    <t>3003.4</t>
  </si>
  <si>
    <t>3003.4.1</t>
  </si>
  <si>
    <t>3003.4.2</t>
  </si>
  <si>
    <t>3003.4.3</t>
  </si>
  <si>
    <t>3003-GRUPO DE TRABAJO DE APOYO A LA RED NACIONAL DE PROTECCIÓN  AL CONSUMIDOR;
73-GRUPO DE TRABAJO DE COMUNICACION</t>
  </si>
  <si>
    <t>3003-GRUPO DE TRABAJO DE APOYO A LA RED NACIONAL DE PROTECCIÓN  AL CONSUMIDOR;
71-GRUPO DE TRABAJO DE FORMACION</t>
  </si>
  <si>
    <t>3000.1</t>
  </si>
  <si>
    <t>3000.1.1</t>
  </si>
  <si>
    <t>3000.1.2</t>
  </si>
  <si>
    <t>3000.2</t>
  </si>
  <si>
    <t>3000.2.1</t>
  </si>
  <si>
    <t>3000.2.2</t>
  </si>
  <si>
    <t>3000.2.3</t>
  </si>
  <si>
    <t>3000.3</t>
  </si>
  <si>
    <t>3000.3.1</t>
  </si>
  <si>
    <t>3000.3.2</t>
  </si>
  <si>
    <t>3000.4</t>
  </si>
  <si>
    <t>3000-DESPACHO DEL SUPERINTENDENTE DELEGADO PARA LA PROTECCIÓN DEL CONSUMIDOR;
3100-DIRECCION DE INVESTIGACIONES DE PROTECCION AL CONSUMIDOR;
3200-DIRECCIÓN DE INVESTIGACIONES DE PROTECCIÓN DE USUARIOS DE SERVICIOS DE COMUNICACIONES;
73-GRUPO DE TRABAJO DE COMUNICACION</t>
  </si>
  <si>
    <t>3000.4.1</t>
  </si>
  <si>
    <t>3000-DESPACHO DEL SUPERINTENDENTE DELEGADO PARA LA PROTECCIÓN DEL CONSUMIDOR;
3100-DIRECCION DE INVESTIGACIONES DE PROTECCION AL CONSUMIDOR;
3200-DIRECCIÓN DE INVESTIGACIONES DE PROTECCIÓN DE USUARIOS DE SERVICIOS DE COMUNICACIONES</t>
  </si>
  <si>
    <t>3000.4.2</t>
  </si>
  <si>
    <t>3000.4.3</t>
  </si>
  <si>
    <t>3000.4.4</t>
  </si>
  <si>
    <t>3000.5</t>
  </si>
  <si>
    <t>3000.5.1</t>
  </si>
  <si>
    <t>3000.5.2</t>
  </si>
  <si>
    <t>100-SECRETARIA GENERAL</t>
  </si>
  <si>
    <t>100.1</t>
  </si>
  <si>
    <t>100.1.1</t>
  </si>
  <si>
    <t>100.1.2</t>
  </si>
  <si>
    <t>141-GRUPO DE TRABAJO DE GESTIÓN DOCUMENTAL Y ARCHIVO</t>
  </si>
  <si>
    <t>141.1</t>
  </si>
  <si>
    <t>141.1.1</t>
  </si>
  <si>
    <t>141.1.2</t>
  </si>
  <si>
    <t>141.2</t>
  </si>
  <si>
    <t>141.2.1</t>
  </si>
  <si>
    <t>141.2.2</t>
  </si>
  <si>
    <t>Política Compras y contratación pública _DIMENSIÓN Direccionamiento Estratégico y Planeación</t>
  </si>
  <si>
    <t>Etiquetas de fila</t>
  </si>
  <si>
    <t>Total general</t>
  </si>
  <si>
    <t>Cuenta de Área</t>
  </si>
  <si>
    <t>areas</t>
  </si>
  <si>
    <t xml:space="preserve">No. Contratistas funcionarios con rol en el sistema  </t>
  </si>
  <si>
    <t>Despacho del Superintendente Delegado para la Propiedad Industrial</t>
  </si>
  <si>
    <t>Despacho del Superintendente Delegado para la Protección de Datos</t>
  </si>
  <si>
    <t>Despacho del Superintendente Delegado para la Protección del Consumidor</t>
  </si>
  <si>
    <t>Dirección de Habeas Data</t>
  </si>
  <si>
    <t>Dirección de Investigación de Protección de Datos Personales</t>
  </si>
  <si>
    <t xml:space="preserve">Dirección de Investigaciones de Protección al Consumidor      </t>
  </si>
  <si>
    <t>Dirección de Nuevas Creaciones</t>
  </si>
  <si>
    <t>Dirección de Signos Distintivos</t>
  </si>
  <si>
    <t>Gestión de Trabajo Gestión Judicial</t>
  </si>
  <si>
    <t>Grupo de Atención al Ciudadano</t>
  </si>
  <si>
    <t>Grupo de Comunicación</t>
  </si>
  <si>
    <t>Grupo de Formación</t>
  </si>
  <si>
    <t>Grupo de Trabajo Cobro Coactivo</t>
  </si>
  <si>
    <t>Grupo de Trabajo de Centro de Información Tecnológica y Apoyo a la Gestión de Propiedad Industrial - CIGEPI</t>
  </si>
  <si>
    <t>Grupo de Trabajo de Conceptos y Apoyo Legal</t>
  </si>
  <si>
    <t>Grupo de Trabajo de Control Disciplinario Interno</t>
  </si>
  <si>
    <t>Grupo de Trabajo de Regulación</t>
  </si>
  <si>
    <t>Grupo de Trabajo de Servicios Administrativos y Recursos Físicos</t>
  </si>
  <si>
    <t>Oficina Asesora Jurídica</t>
  </si>
  <si>
    <t>Oficina de Control Interno</t>
  </si>
  <si>
    <t>Secretaría General</t>
  </si>
  <si>
    <t>Despacho del Superintendente Delegado para Asuntos Jurisdiccionales</t>
  </si>
  <si>
    <t>Despacho del Superintendente Delegado para la Protección de la Competencia.</t>
  </si>
  <si>
    <t xml:space="preserve">Dirección de Investigaciones de Protección de Usuarios de Servicios de Comunicaciones </t>
  </si>
  <si>
    <t>Grupo de Trabajo de Desarrollo del Talento Humano</t>
  </si>
  <si>
    <t>Grupo de Trabajo de Administración de Personal</t>
  </si>
  <si>
    <t>Oficina de Tecnología e Informática</t>
  </si>
  <si>
    <t>Grupo de Trabajo de Apoyo a la Red Nacional de Protección al Consumidor</t>
  </si>
  <si>
    <t>Grupo de Trabajo de Gestión Documental y Archivo</t>
  </si>
  <si>
    <t>Indicador</t>
  </si>
  <si>
    <t>Política Seguridad Digital _DIMENSIÓN Gestión con Valores para Resultados</t>
  </si>
  <si>
    <t>Política Defensa Jurídica _DIMENSIÓN Gestión con Valores para Resultados</t>
  </si>
  <si>
    <t>Política Mejora Normativa _DIMENSIÓN Gestión con Valores para Resultados</t>
  </si>
  <si>
    <t>DIMENSIÓN 1 - TALENTO HUMANO</t>
  </si>
  <si>
    <t xml:space="preserve">El talento humano es el corazón del modelo, es concebido como un factor determinante en la consecución de los resultados de la Entidad, en este sentido, esta dimensión dispone de herramientas e instrumentos para gestionar adecuadamente el talento humano, a través del ciclo de vida del servidor público (ingreso, desarrollo y retiro) y promoviendo la integridad de todos los servidores públicos. En este sentido, esta dimensión cuenta con productos propuestos por las siguientes áreas: </t>
  </si>
  <si>
    <t xml:space="preserve"> DIMENSIÓN 2 -  DIRECCIONAMIENTO ESTRATÉGICO Y PLANEACIÓN</t>
  </si>
  <si>
    <t xml:space="preserve">Esta dimensión tiene como propósito que la Entidad defina la ruta estratégica que orientará su gestión en el corto y mediano plazo, con el objetivo de satisfacer las necesidades y expectativas de los ciudadanos, partes interesadas y grupos de valor. En este sentido, esta dimensión cuenta con productos propuestos por las siguientes áreas: </t>
  </si>
  <si>
    <t xml:space="preserve"> DIMENSIÓN 3 - GESTIÓN CON VALOR PARA RESULTADOS</t>
  </si>
  <si>
    <t>El hacer del MIPG se encuentra en esta dimensión, permite a la entidad ejecutar todas las actividades definidas en la ruta estratégica y dar cumplimiento a las funciones asignadas y al marco estratégico de la Entidad, además dispone de diferentes lineamientos para generar espacios de participación ciudadana, en el marco de la transparencia y garantizando los derechos de la ciudadanía, a través de la entrega efectiva de los trámites, productos servicios e información. En este sentido, esta dimensión cuenta con productos propuestos por las siguientes áreas:</t>
  </si>
  <si>
    <t>DIMENSIÓN 4 - EVALUACIÓN DE RESULTADOS</t>
  </si>
  <si>
    <t xml:space="preserve">Esta dimensión tiene busca promover actividades de seguimiento con el fin de conocer permanentemente el grado de avance de la gestión y desempeño institucional. 
En este sentido, esta dimensión cuenta con productos propuestos por las siguientes </t>
  </si>
  <si>
    <t>DIMENSIÓN 5 - INFORMACIÓN Y COMUNICACIÓN</t>
  </si>
  <si>
    <t xml:space="preserve">Esta dimensión está concebida como articuladora del Modelo, permitiendo la relación de la entidad con su entorno y facilitando sus operaciones 
al ampliar el aprovechamiento de la información generada en los procesos y la documentación que la soporta, garantizando la transparencia y el flujo adecuado de información interna y externa. En este sentido, esta dimensión cuenta con productos propuestos por las siguientes áreas: </t>
  </si>
  <si>
    <t>DIMENSIÓN 6 - GESTIÓN DEL CONOCIMIENTO Y LA INNOVACIÓN</t>
  </si>
  <si>
    <t xml:space="preserve">Esta dimensión impulsa la transformación de la información y datos en capital intelectual para la Entidad, con lo cual se desarrollan actividades y estrategias para capturar, conservar, compartir y difundir el conocimiento, con el objetivo de aprender de sí misma y de su entorno para mejorar la gestión institucional. En este sentido, esta dimensión cuenta con productos propuestos por las siguientes áreas: </t>
  </si>
  <si>
    <t xml:space="preserve"> DIMENSIÓN 7 - CONTROL INTERNO</t>
  </si>
  <si>
    <t xml:space="preserve">Esta dimensión se implementa a través del MECI, promoviendo la gestión del riesgo y el mejoramiento continuo, mediante estrategias, acciones y procedimientos que permitan controlar y evaluar la planeación y gestión de la Entidad. En este sentido, esta dimensión cuenta con productos propuestos por las siguientes áreas: </t>
  </si>
  <si>
    <t>Fortalecer el Sistema Integral de Gestión Institucional en el marco del Modelo Integrado de Planeación y gestión para mejorar la prestación del servicio.</t>
  </si>
  <si>
    <t xml:space="preserve">Cumplimiento de productos del PAI asociados a Fortacer el Sistema Integral de Gestión Institucional para mejorar la prestación del servicio. 
</t>
  </si>
  <si>
    <t xml:space="preserve">Fortalecer la gestión de la información, el conocimiento y la innovación para optimizar la capacidad institucional 
</t>
  </si>
  <si>
    <t xml:space="preserve">Cumplimiento de productos del PAI asociados a Fortalecer la gestión de la información, el conocimiento y la innovación para optimizar la capacidad institucional 
</t>
  </si>
  <si>
    <t xml:space="preserve">Fortalecer la infraestructura, uso y aprovechamiento de las tecnologías de la información, para optimizar la capacidad institucional
</t>
  </si>
  <si>
    <t xml:space="preserve">Cumplimiento de productos del PAI asociados a Fortalecer la infraestructura, uso y aprovechamiento de las tecnologías de la información, para optimizar la capacidad institucional
</t>
  </si>
  <si>
    <t xml:space="preserve">Promover el enfoque preventivo, diferencial y territorial en el que hacer misional de la entidad 
</t>
  </si>
  <si>
    <t xml:space="preserve">Cumplimiento de productos del PAI asociados a Promover el enfoque preventivo, diferencial y territorial en el que hacer misional de la entidad 
</t>
  </si>
  <si>
    <t>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</si>
  <si>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 xml:space="preserve">Generar sinergias con agentes nacionales e internacionales que permitan potenciar las capacidades de la SIC.
</t>
  </si>
  <si>
    <t xml:space="preserve">Cumplimiento de productos del PAI asociados a Generar sinergias con agentes nacionales e internacionales que permitan potenciar las capacidades de la SIC.
</t>
  </si>
  <si>
    <t>1-Generación de oportunidades de cooperación y fortalecimiento de existentes con grupos de interés y de valor.-5-Direccionamiento de la oferta institucional con productos y/o servicios con enfoque preventivo, diferencial y territorial.</t>
  </si>
  <si>
    <t>Mejorar la oportunidad en la atención de trámites y servicios.</t>
  </si>
  <si>
    <t>Avance promedio de cumplimiento de productos asociados a mejorar la oportunidad en la atención de trámites y servicios.</t>
  </si>
  <si>
    <t>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</si>
  <si>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Gestión de la información estadística _DIMENSIÓN Información y Comunicación</t>
  </si>
  <si>
    <t xml:space="preserve">Articulación PND - PES </t>
  </si>
  <si>
    <t>ELIMINAR</t>
  </si>
  <si>
    <t>Estrategias</t>
  </si>
  <si>
    <t>PND - 2-01-4-c- Seguridad humana y justicia social - Portabilidad de datos para el empoderamiento ciiudadano / PES - Reindustrialización</t>
  </si>
  <si>
    <t xml:space="preserve">La SIC ha definido 6 objetivos dentro de su marco estratégico y que orientan a áreas/dependencia de la entidad en la formulación de productos y actividades que conforman sus planes de Acción  </t>
  </si>
  <si>
    <t xml:space="preserve">Cinco (5) las estrategias formuladas para fortalecer el cumplimiento de los objetivos </t>
  </si>
  <si>
    <t xml:space="preserve">Metas </t>
  </si>
  <si>
    <t xml:space="preserve">Las metas del Plan de Acción esta asociadas a la cuantificación que se quiere con el cumplimiento de metas de productos o actividades </t>
  </si>
  <si>
    <t xml:space="preserve">Proyectos </t>
  </si>
  <si>
    <t>Corresponden a las fuentes de financiación de los productos del Plan de Acción Institucional - PAI.</t>
  </si>
  <si>
    <t xml:space="preserve">Responsables </t>
  </si>
  <si>
    <t xml:space="preserve">Son las dependencias/áreas de la entidad responsables de darle cumplimiento a las metas de los productos y actividades que le aportan a la consecución de los objetivos. En este sentido los planes de Acción tienen metas numéricas y porcentuales, </t>
  </si>
  <si>
    <t>Área</t>
  </si>
  <si>
    <t>Versión individual</t>
  </si>
  <si>
    <t>Categoría</t>
  </si>
  <si>
    <t>Indicador estratégico</t>
  </si>
  <si>
    <t>Insumo de planeación del que se extrajo el producto</t>
  </si>
  <si>
    <t>¿Es producto compartido con otras áreas?</t>
  </si>
  <si>
    <t>Asociación a planes</t>
  </si>
  <si>
    <t>Participación %</t>
  </si>
  <si>
    <t>Objetivos estratégicos</t>
  </si>
  <si>
    <t>Indicadores estratégicos</t>
  </si>
  <si>
    <t xml:space="preserve">La SIC ha definido 6 indicadores dentro de su marco estratégico </t>
  </si>
  <si>
    <t>Dimensión</t>
  </si>
  <si>
    <t xml:space="preserve">Política de Gestión Estratégica del Talento Humano </t>
  </si>
  <si>
    <t>DIMENSIÓN Talento humano</t>
  </si>
  <si>
    <t xml:space="preserve">Política Control Interno </t>
  </si>
  <si>
    <t>DIMENSIÓN Control Interno</t>
  </si>
  <si>
    <t xml:space="preserve">Política Gobierno Digital </t>
  </si>
  <si>
    <t>DIMENSIÓN Gestión con Valores para Resultados</t>
  </si>
  <si>
    <t xml:space="preserve">Política Seguridad Digital </t>
  </si>
  <si>
    <t xml:space="preserve">Política Fortalecimiento Organizacional y Simplificación de Procesos </t>
  </si>
  <si>
    <t xml:space="preserve">Política Transparencia, acceso a la información pública y lucha contra la corrupción </t>
  </si>
  <si>
    <t>Política Servicio al Ciudadano</t>
  </si>
  <si>
    <t xml:space="preserve">Política Defensa Jurídica </t>
  </si>
  <si>
    <t xml:space="preserve">Política Compras y contratación pública </t>
  </si>
  <si>
    <t>DIMENSIÓN Direccionamiento Estratégico y Planeación</t>
  </si>
  <si>
    <t xml:space="preserve">Política Participación Ciudadana en la Gestión Pública </t>
  </si>
  <si>
    <t xml:space="preserve">Política Gestión del Conocimiento y la Innovación </t>
  </si>
  <si>
    <t>DIMENSIÓN Gestión del conocimiento y la innovación</t>
  </si>
  <si>
    <t xml:space="preserve">Política Mejora Normativa </t>
  </si>
  <si>
    <t xml:space="preserve">Política Gestión Documental </t>
  </si>
  <si>
    <t>DIMENSIÓN Información y Comunicación</t>
  </si>
  <si>
    <t xml:space="preserve">Política Seguimiento y evaluación de la gestión institucional </t>
  </si>
  <si>
    <t>DIMENSIÓN Evaluación de Resultados</t>
  </si>
  <si>
    <t xml:space="preserve">Política Gestión Presupuestal y Eficiencia del Gasto Público </t>
  </si>
  <si>
    <t xml:space="preserve">Política Simplificación, Racionalización y Estandarización de trámites </t>
  </si>
  <si>
    <t xml:space="preserve">Política Planeación Institucional </t>
  </si>
  <si>
    <t>Asocia los productos a los ejes del Plan Nacional de Desarrollo (PND) y el Plan Estratégico Sectorial (PES)</t>
  </si>
  <si>
    <t>Asocia los productos a los planes a los que aporta de manera directa (Menciones directas Plan Nacional de Desarrollo (PND), Plan Estratégico Sectorial (PES); Plan Estratégico Institucional (PEI); Documentos de Política Económica y Social (CONPES); Planes del Decreto 612 de 2018</t>
  </si>
  <si>
    <t>Insumo PAI 2025</t>
  </si>
  <si>
    <t>PLAN NACIONAL DE DESARROLLO (PND)</t>
  </si>
  <si>
    <t>PLAN ESTRATÉGICO SECTORIAL (PES)</t>
  </si>
  <si>
    <t>Transformación</t>
  </si>
  <si>
    <t>Pilar</t>
  </si>
  <si>
    <t>Catalizador</t>
  </si>
  <si>
    <t>Componente</t>
  </si>
  <si>
    <t>Ejes o Estrategias</t>
  </si>
  <si>
    <t>Cod Ind PND</t>
  </si>
  <si>
    <t xml:space="preserve">Mención PND con meta 2025 </t>
  </si>
  <si>
    <t>2. Seguridad humana y justicia social</t>
  </si>
  <si>
    <t xml:space="preserve">01. Habilitadores que potencian la seguridad humana y las oportunidades de bienestar
</t>
  </si>
  <si>
    <t xml:space="preserve">4. Acceso, uso y aprovechamiento de datos para impulsar la transformación social
</t>
  </si>
  <si>
    <t xml:space="preserve">c. Portabilidad de datos para el empoderamiento ciudadano
</t>
  </si>
  <si>
    <t>Reindustrialización</t>
  </si>
  <si>
    <t>PND_1</t>
  </si>
  <si>
    <t>Fortalecer el empoderamiento de las personas sobre sus datos</t>
  </si>
  <si>
    <t>PND - 2-03-9-b- Seguridad humana y justicia social - Aprovechamiento de la propiedad intelectual (PI) / PES - Reindustrialización</t>
  </si>
  <si>
    <t>03. Expansión de capacidades: más y mejores oportunidades de la población para lograr sus proyectos de vida</t>
  </si>
  <si>
    <t>9. Democratización del conocimiento: aprovechamiento de la propiedad intelectual y reconocimiento de los saberes tradicionales</t>
  </si>
  <si>
    <t>b. Aprovechamiento de la propiedad intelectual (PI)</t>
  </si>
  <si>
    <t>PND_2</t>
  </si>
  <si>
    <t>Fomentar estrategias de sensibilización para el reconocimiento, aprovechamiento y uso responsable de los derechos de PI</t>
  </si>
  <si>
    <t xml:space="preserve">PND - 4-04-1-a- Transformación productiva, internacionalización y acción clímatica - Reindustrialización para la sostenibilidad, el desarrollo económico y social / PES - Reindustrialización
</t>
  </si>
  <si>
    <t>4. Transformación productiva, internacionalización y acción clímatica</t>
  </si>
  <si>
    <t>04. Economía productiva a través de la reindustrialización y la bioeconomía</t>
  </si>
  <si>
    <t>1. De una economía extractivista a una sostenible y productiva: Política de Reindustrialización, hacia una economía del conocimiento, incluyente y sostenible</t>
  </si>
  <si>
    <t>a. Reindustrialización para la sostenibilidad, el desarrollo económico y social</t>
  </si>
  <si>
    <t>PND_3</t>
  </si>
  <si>
    <t>Brindar acompañamiento a inventores y promover el uso de la información de patentes.</t>
  </si>
  <si>
    <t>PND - 4-04-1-c- Transformación productiva, internacionalización y acción clímatica - Políticas de competencia, consumidor e infraestructura de la calidad modernas / PES - Internacionalización</t>
  </si>
  <si>
    <t>c. Políticas de competencia, consumidor e infraestructura de la calidad modernas</t>
  </si>
  <si>
    <t>Internacionalización</t>
  </si>
  <si>
    <t>PND_4</t>
  </si>
  <si>
    <t xml:space="preserve">Reinvertir parte de las tasas recaudadas por propiedad industrial en el funcionamiento y promoción de la innovación. </t>
  </si>
  <si>
    <t xml:space="preserve">
PND - 4-04-1-c- Transformación productiva, internacionalización y acción clímatica - Políticas de competencia, consumidor e infraestructura de la calidad modernas / PES - Reindustrialización</t>
  </si>
  <si>
    <t xml:space="preserve">
c. Políticas de competencia, consumidor e infraestructura de la calidad modernas</t>
  </si>
  <si>
    <t>PND_6</t>
  </si>
  <si>
    <t>Fortalecer institucionalmente la autoridad de competencia</t>
  </si>
  <si>
    <t xml:space="preserve">
PND - 4-04-1-c- Transformación productiva, internacionalización y acción clímatica - Políticas de competencia, consumidor e infraestructura de la calidad modernas / PES - Transformación Institucional</t>
  </si>
  <si>
    <t>Transformación institucional</t>
  </si>
  <si>
    <t>PND_7</t>
  </si>
  <si>
    <t>Fortalecer las capacidades y conocimiento sobre derechos y deberes de las relaciones de consumo (programas de cumplimiento en competencia).</t>
  </si>
  <si>
    <t>PND - 5-31-5-b- Convergencia regional -  Entidades públicas territoriales y nacionales fortalecidas / PES - Cierre de brechas territoriales</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</si>
  <si>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</si>
  <si>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</si>
  <si>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</si>
  <si>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</si>
  <si>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Cierre de brechas territoriales</t>
  </si>
  <si>
    <t>PND_8</t>
  </si>
  <si>
    <t xml:space="preserve">Fortalecer las capacidades y conocimiento sobre derechos y deberes de las relaciones de consumo </t>
  </si>
  <si>
    <t>PND - 5-31-5-b- Convergencia regional -  Entidades públicas territoriales y nacionales fortalecidas / PES - Transformación institucional</t>
  </si>
  <si>
    <t>PND_9</t>
  </si>
  <si>
    <t>Ampliar los instrumentos de prevención</t>
  </si>
  <si>
    <t>PND - 5-31-5-d- Convergencia regional -  Gobierno digital para la gente / PES - Transformación institucional</t>
  </si>
  <si>
    <t>d. Gobierno digital para la gente</t>
  </si>
  <si>
    <t>PND_10</t>
  </si>
  <si>
    <t>Fortalecer las actividades de inspección, vigilancia y control</t>
  </si>
  <si>
    <t>PND_13</t>
  </si>
  <si>
    <t xml:space="preserve">Analizar y monitorear los mercados digitales. </t>
  </si>
  <si>
    <t>PND_16</t>
  </si>
  <si>
    <t>Construir mecanismos de autorregulación que fortalezcan la protección de la competencia</t>
  </si>
  <si>
    <t>PND_17</t>
  </si>
  <si>
    <t>Sensibilizar en estos aspectos a los empresarios que utilizan plataformas digitales para sus nichos de mercado.</t>
  </si>
  <si>
    <t>PND_18</t>
  </si>
  <si>
    <t xml:space="preserve">Fortalecer institucionalmente el Subsistema Nacional de la Calidad </t>
  </si>
  <si>
    <t>Cod Ind PES</t>
  </si>
  <si>
    <t xml:space="preserve">Indicadores PES con meta 2025 </t>
  </si>
  <si>
    <t>PES_20230041</t>
  </si>
  <si>
    <t>Actuaciones colaborativas entre las autoridades de protección de datos personales en pro de la aplicación de la ley.</t>
  </si>
  <si>
    <t>PES_20230248</t>
  </si>
  <si>
    <t>Capacidades del equipo jurídico fortalecidas</t>
  </si>
  <si>
    <t>PES_20230188</t>
  </si>
  <si>
    <t>Capacitaciones en metrología Legal y Reglamentos Técnicos brindadas a actores del SICAL identificados.</t>
  </si>
  <si>
    <t>PES_20240073</t>
  </si>
  <si>
    <t xml:space="preserve">Ejecución plan de trabajo estrategia de talento Humano </t>
  </si>
  <si>
    <t>PES_20230249</t>
  </si>
  <si>
    <t>Entidades del Sector alineadas a la directriz de manejo de imagen y plan de medios de la Presidencia de la República.</t>
  </si>
  <si>
    <t>PES_20230281</t>
  </si>
  <si>
    <t>Estrategia de Participación Ciudadana Sectorial implementada</t>
  </si>
  <si>
    <t>PES_20230193</t>
  </si>
  <si>
    <t>Estrategias formuladas e implementadas que faciliten la interoperabilidad y portabilidad de los datos personales en los procesos de transferencia de tecnología.</t>
  </si>
  <si>
    <t>PES_20230189</t>
  </si>
  <si>
    <t>Estudio de identificación de factores que generen distorsiones en las dinámicas de competencia de los mercados</t>
  </si>
  <si>
    <t>PES_20230192</t>
  </si>
  <si>
    <t>Estudios de mercado en cadenas de valor de los sectores primario y secundario de la economía</t>
  </si>
  <si>
    <t>PES_20230197</t>
  </si>
  <si>
    <t>Guías de Aprendizaje en Derecho de Consumo adaptadas a 3 diferentes grupos vulnerables, minorías étnicas y en condición de discapacidad</t>
  </si>
  <si>
    <t>PES_20230194</t>
  </si>
  <si>
    <t>Mesas de integración para la conexión de actores del ecosistema de innovación involucrados en temas de Propiedad Industrial y transferencia tecnológica</t>
  </si>
  <si>
    <t>PES_20230246</t>
  </si>
  <si>
    <t>Plan de acción implementado para el intercambio de información</t>
  </si>
  <si>
    <t>PES_20230204</t>
  </si>
  <si>
    <t>Plan de conservación, preservación y difusión del patrimonio documental del Sector realizado</t>
  </si>
  <si>
    <t>PES_20230250</t>
  </si>
  <si>
    <t>Plan de recuperación ante Desastres (DRP) Implementado en los servicios de TI críticos</t>
  </si>
  <si>
    <t>PES_20230253</t>
  </si>
  <si>
    <t>Políticas de Prevención del Daño Antijurídico formuladas</t>
  </si>
  <si>
    <t>PES_20230190</t>
  </si>
  <si>
    <t>Programa de capacitación en libre competencia económica y cumplimiento para el desarrollo empresarial territorial</t>
  </si>
  <si>
    <t>PES_20230196</t>
  </si>
  <si>
    <t>Programa de capacitación en procesos de contratación pública para el fomento de la competencia y la inclusión de los agentes de la economía popular.</t>
  </si>
  <si>
    <t>PES_20230195</t>
  </si>
  <si>
    <t>Programa de transferencia de conocimientos en generación de valor, control de integraciones empresariales y construcción de clustering.</t>
  </si>
  <si>
    <t>PES_20230191</t>
  </si>
  <si>
    <t>Programas de fomento al uso estratégico de la propiedad industrial como herramienta de competitividad para empresarios</t>
  </si>
  <si>
    <t>PES_20230102</t>
  </si>
  <si>
    <t>Programas de fomento para el uso estratégico de la propiedad industrial en la Economía Popular</t>
  </si>
  <si>
    <t>PES_20230200</t>
  </si>
  <si>
    <t>Programas de transferencia de conocimientos orientada a la economía popular.</t>
  </si>
  <si>
    <t>Vulnerabilidades críticas remediadas o solucionadas</t>
  </si>
  <si>
    <t>Cod Ind PEI</t>
  </si>
  <si>
    <t xml:space="preserve">Indicadores PEI con meta 2025 </t>
  </si>
  <si>
    <t>PEI_4</t>
  </si>
  <si>
    <t>PEI_5</t>
  </si>
  <si>
    <t>PEI_6</t>
  </si>
  <si>
    <t>PEI_7</t>
  </si>
  <si>
    <t>PEI_8</t>
  </si>
  <si>
    <t>PEI_9</t>
  </si>
  <si>
    <t>PEI_11</t>
  </si>
  <si>
    <t xml:space="preserve">Vulnerabilidades críticas remediadas o solucionadas  </t>
  </si>
  <si>
    <t>PEI_12</t>
  </si>
  <si>
    <t xml:space="preserve">Plan de recuperación ante Desastres  (DRP)  Implementado en los servicios de TI críticos </t>
  </si>
  <si>
    <t>PEI_13</t>
  </si>
  <si>
    <t>PEI_14</t>
  </si>
  <si>
    <t>PEI_15</t>
  </si>
  <si>
    <t>PEI_16</t>
  </si>
  <si>
    <t>PEI_17</t>
  </si>
  <si>
    <t>PEI_19</t>
  </si>
  <si>
    <t>PEI_20</t>
  </si>
  <si>
    <t xml:space="preserve">Capacidades del equipo jurídico fortalecidas </t>
  </si>
  <si>
    <t>PEI_21</t>
  </si>
  <si>
    <t>PEI_22</t>
  </si>
  <si>
    <t xml:space="preserve">Actuaciones colaborativas entre las autoridades de protección de datos personales en pro de la aplicación de la ley. </t>
  </si>
  <si>
    <t>PEI_23</t>
  </si>
  <si>
    <t xml:space="preserve">Estrategias formuladas e implementadas que faciliten la interoperabilidad y portabilidad de los datos personales en los procesos de transferencia de tecnología. </t>
  </si>
  <si>
    <t>PEI_24</t>
  </si>
  <si>
    <t>PEI_25</t>
  </si>
  <si>
    <t>PEI_26</t>
  </si>
  <si>
    <t>PEI_31</t>
  </si>
  <si>
    <t>Porcentaje de avance en el diseño e implementación de una estrategia para fomentar el uso de instrumentos de protección asociados a la Propiedad Intelectual ya existentes como mecanismos de protección dirigidos a productos agrícolas, productos alimenticios, y preparaciones, cuya elaboración se realizó por medio de un método tradicional que poseen características específicas y distintivas de otros productos y preparaciones de similar categoría.</t>
  </si>
  <si>
    <t>PEI_38</t>
  </si>
  <si>
    <t>Número de actividades de promoción y difusión del sistema de propiedad industrial realizadas</t>
  </si>
  <si>
    <t>Cod Ind CONPES</t>
  </si>
  <si>
    <t xml:space="preserve">Acción Conpes con meta 2025 </t>
  </si>
  <si>
    <t>CONPES 3934 Acción 4.7</t>
  </si>
  <si>
    <t>4.7 Adelantar actividades de promoción y difusión del sistema de propiedad industrial para empresas, centros de investigación y en general aquellas entidades que desarrollen tecnologías verdes.</t>
  </si>
  <si>
    <t>CONPES 4062 Acción 4.7</t>
  </si>
  <si>
    <t>4.7 Diseñar e implementar una 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t>
  </si>
  <si>
    <t>FORTALECIMIENTO DEL SISTEMA DE ATENCIÓN AL CIUDADANO DE LA SUPERINTENDENCIA DE INDUSTRIA Y COMERCIO A NIVEL  NACIONAL</t>
  </si>
  <si>
    <t>MEJORAMIENTO DE LOS SISTEMAS DE INFORMACIÓN Y SERVICIOS TECNOLÓGICOS DE LA SUPERINTENDENCIA DE INDUSTRIA Y COMERCIO EN EL TERRITORIO  NACIONAL</t>
  </si>
  <si>
    <t>INCREMENTO DE LA COBERTURA DE LOS SERVICIOS DE LA RED NACIONAL DE PROTECCIÓN AL CONSUMIDOR EN EL TERRITORIO  NACIONAL</t>
  </si>
  <si>
    <t>FORTALECIMIENTO DE LA FUNCIÓN JURISDICCIONAL DE LA SUPERINTENDENCIA DE INDUSTRIA Y COMERCIO A NIVEL  NACIONAL</t>
  </si>
  <si>
    <t>FORTALECIMIENTO DE LA PROTECCIÓN DE DATOS PERSONALES A NIVEL  NACIONAL</t>
  </si>
  <si>
    <t xml:space="preserve"> FORTALECIMIENTO DE LA ATENCIÓN Y PROMOCIÓN DE TRÁMITES Y SERVICIOS EN EL MARCO DEL SISTEMA DE PROPIEDAD INDUSTRIAL A NIVEL  NACIONAL</t>
  </si>
  <si>
    <t>FORTALECIMIENTO DE LA FUNCIÓN DE INSPECCIÓN, CONTROL Y VIGILANCIA DE LA SUPERINTENDENCIA DE INDUSTRIA Y COMERCIO EN EL MARCO DEL SUBSISTEMA NACIONAL DE CALIDAD, EL RÉGIMEN DE CONTROL DE PRECIOS Y EL SECTOR VALUATORIO A NIVEL  NACIONAL</t>
  </si>
  <si>
    <t>MEJORAMIENTO EN LA CALIDAD DE LA GESTIÓN ESTRATÉGICA DE LA SUPERINTENDENCIA DE INDUSTRIA Y COMERCIO A NIVEL  NACIONAL</t>
  </si>
  <si>
    <t xml:space="preserve">Codigo Fuente de financiación </t>
  </si>
  <si>
    <t>Proyecto de inversión</t>
  </si>
  <si>
    <t>CONVENCIONES PLAN DE ACCIÓN INSTITUCIONAL 2025</t>
  </si>
  <si>
    <t>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</si>
  <si>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</si>
  <si>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Elaborar informe final de las Jornadas de Formación (Capacitaciones, Sensibilizaciones, Jornada de Información) en Metrología Legal y Reglamentos Técnicos. (Informe final con resultados de la actividad, elaborado).</t>
  </si>
  <si>
    <t>#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t>
  </si>
  <si>
    <t xml:space="preserve">Ponderador </t>
  </si>
  <si>
    <t xml:space="preserve">Reponderador </t>
  </si>
  <si>
    <t xml:space="preserve">Logro </t>
  </si>
  <si>
    <t>Avance ponderado</t>
  </si>
  <si>
    <t>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t>
  </si>
  <si>
    <t>Dando cumplimiento a lo dispuesto en la Ley 152 de 1994, Ley 1474 de 2011, Decreto 2482 de2012, Ley 1757 de 2015, Decreto 1499 de 2017, Decreto 612 de 2018 y en particular a lo establecido por la Ley 1474 de 2011, Artículo 74, la Superintendencia de Industria y Comercio formuló y público el día 31 de enero del 2025 en su respectiva página web el Plan de Acción para el año 2025 donde podrá consultar:</t>
  </si>
  <si>
    <t>30.4.5</t>
  </si>
  <si>
    <t>Actividad sin participación</t>
  </si>
  <si>
    <t># de procesos de protección al consumidor finalizados / 22000 Procesos de protección al consumidor a finalizar</t>
  </si>
  <si>
    <t>Finalizar el trámite para la verificación del cumplimiento de las sentencias, transacciones y conciliaciones a favor del consumidor legalmente celebradas (Listado en Excel mensual de finalización)</t>
  </si>
  <si>
    <t>PES - Cierre de brechas territoriales</t>
  </si>
  <si>
    <t>PLAN DE ACCION CONSOLIDADO 2026 VERSION 0  2026-01-28 15:57:14</t>
  </si>
  <si>
    <t>10.1</t>
  </si>
  <si>
    <t>C-3599-0200-10-53105d</t>
  </si>
  <si>
    <t>Plan de fortalecimiento financiero: análisis y estrategia para la reforma del ordenamiento jurídico, realizado ( Informe ejecutivo de la gestión legislativa y de reforma al ordenamiento jurídico (febrero a junio de 2026))</t>
  </si>
  <si>
    <t># de % Plan realizado / 1 % Plan a realizar</t>
  </si>
  <si>
    <t>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t>
  </si>
  <si>
    <t>10.1.1</t>
  </si>
  <si>
    <t>Consolidar la ruta de trabajo y el equipo de seguimiento institucional, liderado por la OAJ y que cuente con el acompañamiento de la OAP, Dirección Financiera y las Delegaturas . (Cronograma de mesas de trabajo mensuales_ Acta de conformación de un equipo de seguimiento. Actas de mesas de trabajo mensuales)</t>
  </si>
  <si>
    <t># de Ruta e trabajo y equipo definido / 1 Ruta e trabajo y equipo por definir</t>
  </si>
  <si>
    <t>10.1.2</t>
  </si>
  <si>
    <t>Identificar proyectos de ley radicados en el Congreso de la República o iniciativas de Gobierno, donde se pueda proponer la inclusión de los proyectos normativos aprobados por el equipo de seguimiento institucional. (Dos reportes de proyectos de ley identificados como oportunidades para la inclusión de uno o varios artículos o reformas normativas, remitidos a través de correo electrónico por la Oficina Asesora Jurídica a los miembros del equipo de seguimiento institucional.)</t>
  </si>
  <si>
    <t># de Proyectos de ley identificados para  proponer la inclusión de los proyectos normativos aprobados por el equipo de seguimiento institucional / 2 Proyectos de ley a identificar para  proponer la inclusión de los proyectos normativos aprobados por el equipo de seguimiento institucional</t>
  </si>
  <si>
    <t>10-OFICINA  ASESORA JURÍDICA;
12-GRUPO DE TRABAJO DE REGULACIÓN</t>
  </si>
  <si>
    <t>10.1.3</t>
  </si>
  <si>
    <t>Adelantar mesas de trabajo con Ministerios o Departamentos Administrativos que puedan coadyuvar la iniciativas planteadas por la Superintendencia. (Actas y/o listas de asistencia de las mesas de trabajo que se adelanten con los Ministerios o Departamentos Administrativos que se identifiquen como estratégicos para articular e impulsar las iniciativas.)</t>
  </si>
  <si>
    <t>% de Mesas realizadas / 100% de Mesas a realizar</t>
  </si>
  <si>
    <t>10.1.4</t>
  </si>
  <si>
    <t>Ejecutar mesas de trabajo de socialización de propuestas con equipos técnicos del Congreso. (Actas y/o listas de asistencia de mesas de trabajo adelantadas con miembros de UTL o Parlamentarios.)</t>
  </si>
  <si>
    <t>10.1.5</t>
  </si>
  <si>
    <t>Identificar y formular propuestas de artículos específicos, con soporte jurídico y técnico, que permitan impulsar reformas al régimen de financiación de la Entidad. (Documento donde se sustente la necesidad, pertinencia y posible propuesta artículo, remitido por correo electrónico a los miembros del equipo de seguimiento institucional.)</t>
  </si>
  <si>
    <t>% de propuesta de artículo formulada / 100% de propuesta de artículo a formular</t>
  </si>
  <si>
    <t>10.1.6</t>
  </si>
  <si>
    <t>Definir el articulado de las propuestas normativas priorizadas. (Borrador(es) de proyecto(s) de modificación(es) normativa(s) aprobado(s) por los miembros del equipo de seguimiento institucional.)</t>
  </si>
  <si>
    <t># de Documento aprobado / 1 Documento a aprobar</t>
  </si>
  <si>
    <t>10.1.7</t>
  </si>
  <si>
    <t>Evaluar la gestión legislativa adelantada y plantear posibles acciones destinadas a reajustar la estrategia. ( Informe ejecutivo de la gestión legislativa y de reforma al ordenamiento jurídico (febrero a junio de 2026) con análisis del avance de cada propuesta, elaborado por la Oficina Asesora Jurídica y remitido por correo electrónico al Despacho.)</t>
  </si>
  <si>
    <t># de Análisis de avance de cada propuesta enviado por correo / 1 Análisis de avance de cada propuesta a enviar por correo</t>
  </si>
  <si>
    <t>11-GRUPO DE TRABAJO DE COBRO COACTIVO</t>
  </si>
  <si>
    <t>11.1</t>
  </si>
  <si>
    <t>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t>
  </si>
  <si>
    <t>PND - 5-31-5-b- Convergencia regional - Entidades públicas territoriales y nacionales fortalecidas</t>
  </si>
  <si>
    <t>Aplicativo de Cobro Coactivo, integrado el expediente electrónico y automatización de sus procesos,  evolucionado. (Formato Acta de Entrega de Desarrollo de Software GS03-F25)</t>
  </si>
  <si>
    <t># de Aplicativo de cobro coactivo avanzado / 1 Aplicativo de cobro coactivo en desarrollo</t>
  </si>
  <si>
    <t>11-GRUPO DE TRABAJO DE COBRO COACTIVO;
141-GRUPO DE TRABAJO DE GESTIÓN DOCUMENTAL Y ARCHIVO;
20-OFICINA DE TECNOLOGÍA E INFORMÁTICA</t>
  </si>
  <si>
    <t>11.1.1</t>
  </si>
  <si>
    <t>Elaborar y aprobar requerimiento (1. Formato Solicitud de Requerimientos a Sistemas de Información GS03-F18 2. Formato Lista de Chequeo de Requisitos de Seguridad de la Información GS03-F27 )</t>
  </si>
  <si>
    <t># de Requerimiento elaborado y aprobado / 1 Requerimiento a elaborar y aprobar</t>
  </si>
  <si>
    <t>11.1.2</t>
  </si>
  <si>
    <t>Planear y gestionar la solución  (1. Reporte planeación de tareas, línea base de requerimientos (historias de usuario) y entregables  en la herramienta devops 2. plan de pruebas diseñado y registrado en la herramienta devops)</t>
  </si>
  <si>
    <t># de Solución planeada y gestionada / 1 Solución a ser planeada y gestionada</t>
  </si>
  <si>
    <t>11-GRUPO DE TRABAJO DE COBRO COACTIVO;
20-OFICINA DE TECNOLOGÍA E INFORMÁTICA</t>
  </si>
  <si>
    <t>11.1.3</t>
  </si>
  <si>
    <t>Diseñar la solución (1. Diseño de arquitectura actualizada en la herramienta especializada de arquitectura / Único entregable)</t>
  </si>
  <si>
    <t># de Solución diseñada / 1 Solución a diseñar</t>
  </si>
  <si>
    <t>11.1.4</t>
  </si>
  <si>
    <t>Construir componentes de software (1.Captura de pantalla  de casos de prueba ejecutados para aceptación / Único entregable)</t>
  </si>
  <si>
    <t># de Componente Software construido / 1 Componente Software a construir</t>
  </si>
  <si>
    <t>11.1.5</t>
  </si>
  <si>
    <t>Pruebas de Aceptación (1. Formato Acta de Prueba de Desarrollo de Software GS03-F26 / Único entregable)</t>
  </si>
  <si>
    <t># de Acta de pruebas realizadas / 1 Actas de pruebas programadas</t>
  </si>
  <si>
    <t>11.1.6</t>
  </si>
  <si>
    <t>Realizar manuales y capacitar a los usuarios (1. Formato Manual Técnico GS03-F22 y 2. Formato Manual de Usuario GS03-F24 o actualizado  3. Registro de Capacitación)</t>
  </si>
  <si>
    <t># de Manuales con capacitaciones realizadas / 1 Manuales con capacitaciones a realizar</t>
  </si>
  <si>
    <t>11.1.7</t>
  </si>
  <si>
    <t>Realizar cierre del proyecto (1. Formato Arquitectura de Software GS03F21 actualizado, 2. Formato Acta de Entrega de Desarrollo de Software GS03-F25)</t>
  </si>
  <si>
    <t># de Acta de Entrega de Desarrollo de Software GS03-f25 / 1 Acta de Entrega de Desarrollo de Software GS03-F25 a entregar</t>
  </si>
  <si>
    <t>11.2</t>
  </si>
  <si>
    <t>Diagnóstico para realizar el piloto para la interoperabilidad del aplicativo de cobro coactivo con páginas  externas, (VUR, SIFIN, RUNT, ETC), diseñado. (Diagnóstico diseñado)</t>
  </si>
  <si>
    <t># de Diagnostico diseñado / 1 Diagnostico a diseñado</t>
  </si>
  <si>
    <t>11.2.1</t>
  </si>
  <si>
    <t># de Requerimientos elaborados / 1 Requerimientos a elaborar</t>
  </si>
  <si>
    <t>11.2.2</t>
  </si>
  <si>
    <t># de Solución diseñada / 1 Solución por diseñar</t>
  </si>
  <si>
    <t>Avance promedio de cumplimiento de productos asociados a fortalecer la infraestructura, uso y aprovechamiento de las tecnologías de la información, para optimizar la capacidad institucional</t>
  </si>
  <si>
    <t>Cierre de brechas MIPG;
PND - 5-31-5-d- Convergencia regional - Gobierno digital para la gente</t>
  </si>
  <si>
    <t>Requerimiento al Ministerio de Justicia y del Derecho para integrar la Circular Única de la Superintendencia de Industria y Comercio en el Sistema Único de Información Normativa – SUIN de Juriscol, enviado(Requerimiento enviado al Ministerio /único entregable)</t>
  </si>
  <si>
    <t># de Requerimiento al Ministerio enviado / 1 Requerimiento al Ministerio para enviar</t>
  </si>
  <si>
    <t>Realizar mesa de trabajo con el Ministerio de Justicia y del Derecho para elevar requerimiento formal de ajuste y actualización de la Circular Única en el SUIN de Juriscol(Acta y/o lista de asistencia-Único entregable)</t>
  </si>
  <si>
    <t># de Mesa de trabajo con el Ministerio realizada / 1 Mesa de trabajo con el Ministerio a realizar</t>
  </si>
  <si>
    <t>Elaborar reporte de información que debe ser ajustada y actualizada en el SUIN de Juriscol(Documento en Word y enlace OneDrive donde conste la información-Único entregable)</t>
  </si>
  <si>
    <t># de Reporte de información elaborado / 1 Reporte de información a elaborar</t>
  </si>
  <si>
    <t>Dirigir requerimiento al Ministerio de Justicia y del Derecho solicitando el cargue de la información (Constancia del requerimiento-Único entregable)</t>
  </si>
  <si>
    <t>12.2</t>
  </si>
  <si>
    <t>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</si>
  <si>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Cierre de brechas MIPG;
PND - 5-31-5-d- Convergencia regional - Gobierno digital para la gente;
PES - Transformación Institucional</t>
  </si>
  <si>
    <t>Actos administrativos de carácter general y abstracto de la Entidad, clasificados en la página web institucional, publicados.(Soporte de públicación de los actos administrativos en la página web-único entregable)</t>
  </si>
  <si>
    <t>% de Actos administrativos clasificados / 100% de Actos administrativos por clasificar</t>
  </si>
  <si>
    <t>12-GRUPO DE TRABAJO DE REGULACIÓN;
20-OFICINA DE TECNOLOGÍA E INFORMÁTICA</t>
  </si>
  <si>
    <t>12.2.1</t>
  </si>
  <si>
    <t># de Requerimientos elaborados / 1 Requerimientos por elaborar</t>
  </si>
  <si>
    <t>12.2.2</t>
  </si>
  <si>
    <t># de Componentes de Software construidos / 1 Componentes de Software a construir }</t>
  </si>
  <si>
    <t>12.2.3</t>
  </si>
  <si>
    <t># de pruebas realizadas / 1 Pruebas a realizar</t>
  </si>
  <si>
    <t>12.2.4</t>
  </si>
  <si>
    <t>Publicación de los actos administrativos clasificados en la sede electrónica (Soporte de publicación de los actos administrativos en la página web-único entregable)</t>
  </si>
  <si>
    <t>% de Administrativos clasificados en la sede electrónica publicados / 100% de Administrativos clasificados en la sede electrónica por publicar</t>
  </si>
  <si>
    <t>12.3</t>
  </si>
  <si>
    <t>Agenda regulatoria de la Entidad, para estructura, organizar y programar los temas normativos prioritarios, implementada. (Resolución numerada y firmada-Único entregable)</t>
  </si>
  <si>
    <t># de Agenda regulatoria de la Entidad implementada / 1 Agenda regulatoria de la Entidad a implementar</t>
  </si>
  <si>
    <t>12.3.1</t>
  </si>
  <si>
    <t>Elaborar proyecto de resolución mediante la cual se adopta la agenda regulatoria institucional (Proyecto de resolución)</t>
  </si>
  <si>
    <t># de Proyecto de resolución elaborado / 1 Proyecto de resolución a elaborar</t>
  </si>
  <si>
    <t>12.3.2</t>
  </si>
  <si>
    <t>Publicar para comentarios proyecto de resolución (Soporte de publicación en la página web)</t>
  </si>
  <si>
    <t># de Proyecto para comentarios publicado / 1 Proyecto para comentarios a publicar</t>
  </si>
  <si>
    <t>12.3.3</t>
  </si>
  <si>
    <t>Revisar comentarios al proyecto de resolución (Matriz de comentarios)</t>
  </si>
  <si>
    <t># de Comentarios del proyecto revisados / 1 Comentarios del proyecto a revisar</t>
  </si>
  <si>
    <t>12.3.4</t>
  </si>
  <si>
    <t>Expedir resolución mediante la cual se adopta la agenda regulatoria institucional(Resolución numerada y firmada-Único entregable)</t>
  </si>
  <si>
    <t># de Resolución expedida / 1 Resolución a expedir</t>
  </si>
  <si>
    <t>12.4</t>
  </si>
  <si>
    <t>Herramienta tecnológica de IA, que integre funcionalidades de automatización, trazabilidad y analítica avanzada, para el seguimiento legislativo y ampliación de los criterios y alertas, operando. (1. Formato Arquitectura de Software GS03F21, ya sea nuevo o actualizado hasta el capítulo 2. 2. Formato Acta de Entrega de Desarrollo de Software GS03-F25)</t>
  </si>
  <si>
    <t># de Herramienta tecnologica operando / 1 Herramienta tecnologica en desarrollo</t>
  </si>
  <si>
    <t>12.4.1</t>
  </si>
  <si>
    <t>Actualizar el diseño de la solución(1. Formato Arquitectura de Software GS03F21, ya sea nuevo o actualizado hasta el capítulo 2 / Único entregable)</t>
  </si>
  <si>
    <t># de Solución actualizada / 1 Solución a actualizar</t>
  </si>
  <si>
    <t>12.4.2</t>
  </si>
  <si>
    <t>Planear y gestionar la solución  (1. Reporte planeación de tareas, línea base de requerimientos (historias de usuario) y entregables en la herramienta Devops 2. plan de pruebas diseñado y registrado en la herramienta Devops)</t>
  </si>
  <si>
    <t>12.4.3</t>
  </si>
  <si>
    <t>Construir componentes de software (1. Captura de pantalla del Código fuente registrado en Devops / 2. Captura de pantalla de casos de prueba ejecutados por desarrollo / 3. Captura de pantalla de casos de prueba ejecutados para aceptación / 4. Formato Acta de Prueba de Desarrollo de Software GS03-F26)</t>
  </si>
  <si>
    <t>12.4.4</t>
  </si>
  <si>
    <t>Realizar manuales y capacitar a los usuarios (1. Formato Manual de Usuario GS03-F24 nuevo o actualizado 2. Registro de Capacitación)</t>
  </si>
  <si>
    <t>12.4.5</t>
  </si>
  <si>
    <t>Realizar cierre del proyecto (1. Formato Arquitectura de Software GS03F21, ya sea nuevo o actualizado hasta el capítulo 2. 2. Formato Acta de Entrega de Desarrollo de Software GS03-F25)</t>
  </si>
  <si>
    <t># de Acta de Entrega de Desarrollo de Software / 1 Acta programada de Entrega de Desarrollo de Software</t>
  </si>
  <si>
    <t>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t>
  </si>
  <si>
    <t># de estrategia de divulgación ejecutada / 1 de estrategia de divulgación a ejecutar</t>
  </si>
  <si>
    <t>13-GRUPO DE TRABAJO DE CONCEPTOS Y APOYO LEGAL;
73-GRUPO DE TRABAJO DE COMUNICACION</t>
  </si>
  <si>
    <t>Elaborar y presentar el concepto gráfico y racional de la estrategia de divulgación y sus diferentes ejes temáticos. (Un correo electrónico con brief de presentación de campaña / único entregable)</t>
  </si>
  <si>
    <t># de concepto gráfico y racional de la estrategia de divulgación elaborado y presentado / 2 concepto gráfico y racional de la estrategia de divulgación a elaborar y presentar</t>
  </si>
  <si>
    <t>Ejecutar la estrategia de divulgación a través de los canales de comunicación de la Entidad.  (certificados de publicaciones de estrategia de divulgación/único entregable)</t>
  </si>
  <si>
    <t>PES - Transformación Institucional</t>
  </si>
  <si>
    <t>Plan de acción para el intercambio de información, implementado</t>
  </si>
  <si>
    <t>% de % de plan ejecutado / 100% de % del plan a ejecutar</t>
  </si>
  <si>
    <t>Definir plan de acción para el intercambio de información de acuerdo con el marco de Interoperabilidad  (Plan definido)</t>
  </si>
  <si>
    <t># de Plan elaborado / 1 Plan a elaborar</t>
  </si>
  <si>
    <t>% de Plan elaborado / 100% de Plan a elaborar</t>
  </si>
  <si>
    <t>Decreto 612 de 2018</t>
  </si>
  <si>
    <t>Plan de implementación de Seguridad y privacidad de la información, ejecutado</t>
  </si>
  <si>
    <t>% de Actividades o Porcentaje de ejecución del Plan / 100% de Actividades o Porcentaje de ejecución del Plan programado</t>
  </si>
  <si>
    <t>Plan de tratamiento de riesgos de Seguridad y Privacidad de la información, monitoreado</t>
  </si>
  <si>
    <t>Consolidar los riesgos de seguridad de la información con sus respectivos tratamientos, fechas y responsables  (Excel del plan de tratamiento de riesgos de seguridad y privacidad de la información)</t>
  </si>
  <si>
    <t># de Documento con la consolidación de riesgos / 1 Documento a elaborar con la consolidación de riesgos</t>
  </si>
  <si>
    <t>% de Porcentaje de avance en cumplimiento de actividades o plan / 100% de Porcentaje de avance en cumplimiento de actividades o plan programado</t>
  </si>
  <si>
    <t>Plan estratégico de tecnologías de información, ejecutado</t>
  </si>
  <si>
    <t>Formular plan estratégico de tecnologías de información PETI incluyendo hoja de ruta para la vigencia   (Hoja de ruta del PETI actualizada y aprobado por el Comité Institucional de Gestión y Desempeño/ único entregable)</t>
  </si>
  <si>
    <t>Realizar seguimiento trimestral a la ejecución del PETI. (Informes de seguimiento y avance trimestrales con soportes documentales del cumplimiento con corte marzo, junio, septiembre, diciembre)</t>
  </si>
  <si>
    <t>C-3599-0200-11-53105b</t>
  </si>
  <si>
    <t>Estudios Económicos realizados- (documentos finales de estudios realizados)</t>
  </si>
  <si>
    <t># de Estudios realizados / 3 estudios a realizar</t>
  </si>
  <si>
    <t>Realizar mesa de trabajo (acta de mesa de trabajo)</t>
  </si>
  <si>
    <t># de Mesas de trabajo realizadas / 3 Mesas de trabajo a realizar</t>
  </si>
  <si>
    <t>Elaborar Ficha técnica (Ficha técnica)</t>
  </si>
  <si>
    <t># de Fichas elaboradas / 3 Fichas a elaborar</t>
  </si>
  <si>
    <t>Realizar Marco teórico (marco teórico)</t>
  </si>
  <si>
    <t># de Marcos teóricos elaborados / 3 Marcos teóricos a elaborar</t>
  </si>
  <si>
    <t>Consolidar Base de datos (Bases de datos)</t>
  </si>
  <si>
    <t># de Bases de datos consolidado / 3 Bases de datos a consolidar</t>
  </si>
  <si>
    <t>Realizar análisis estadístico y económico (documento de análisis realizado)</t>
  </si>
  <si>
    <t># de Análisis estadístico y económico realizados / 3 Análisis estadístico y económico a realizar</t>
  </si>
  <si>
    <t>37.1.6</t>
  </si>
  <si>
    <t>Realizar estudios económicos (Documentos Finales)</t>
  </si>
  <si>
    <t># de Estudios realizados / 3 Estudios a realizar</t>
  </si>
  <si>
    <t>Estudio Económico con entidad externa (MinSalud) (estudios realizados)</t>
  </si>
  <si>
    <t># de Estudios realizados / 1 Estudios a realizar</t>
  </si>
  <si>
    <t># de Mesas de trabajo realizadas / 1 Mesas de trabajo a realizar</t>
  </si>
  <si>
    <t># de Fichas elaboradas / 1 Fichas a elaborar</t>
  </si>
  <si>
    <t>37.2.3</t>
  </si>
  <si>
    <t># de Marcos teóricos elaborados / 1 Marcos teóricos a elaborar</t>
  </si>
  <si>
    <t>37.2.4</t>
  </si>
  <si>
    <t># de Bases de datos consolidado / 1 Bases de datos a consolidar</t>
  </si>
  <si>
    <t>37.2.5</t>
  </si>
  <si>
    <t># de Análisis estadístico y económico realizados / 1 Análisis estadístico y económico a realizar</t>
  </si>
  <si>
    <t>37.2.6</t>
  </si>
  <si>
    <t>Boletín de Noticias Económicas realizados y divulgados (Boletines de noticias Económicas)</t>
  </si>
  <si>
    <t># de Boletines divulgados / 11 Boletines a divulgar</t>
  </si>
  <si>
    <t>100-SECRETARIA GENERAL;
37-GRUPO DE TRABAJO DE ESTUDIOS ECONÓMICOS</t>
  </si>
  <si>
    <t>Desarrollar el boceto de boletín (bocetos )</t>
  </si>
  <si>
    <t># de Bocetos desarrollados / 11 Bocetos a desarrollar</t>
  </si>
  <si>
    <t>Divulgar mensualmente el boletín (capturas de pantalla/correos )</t>
  </si>
  <si>
    <t>Análisis Económicos Internos – aprobados o solicitados por el Despacho (análisis económicos aprobados)</t>
  </si>
  <si>
    <t># de Análisis económicos aprobados / 15 Análisis económicos por aprobar</t>
  </si>
  <si>
    <t>Solicitudes de análisis (lista inicial)</t>
  </si>
  <si>
    <t># de consolidado de Solicitudes realizadas / 1 consolidado de Solicitudes realizadas</t>
  </si>
  <si>
    <t>Realizar mesa de trabajo – desarrollo estratégico (actas)</t>
  </si>
  <si>
    <t># de Mesas realizadas / 15 Mesas a realizar</t>
  </si>
  <si>
    <t>Elaborar fichas técnicas (fichas técnicas elaboradas)</t>
  </si>
  <si>
    <t># de fichas técnicas elaboradas / 15 fichas técnicas por elaborar</t>
  </si>
  <si>
    <t>Elaborar documentos solicitados en versión final (Documentos en versión final)</t>
  </si>
  <si>
    <t># de Documentos en versión final realizados / 15 Documentos en versión final a realizar</t>
  </si>
  <si>
    <t>Realizar seguimiento se avance a solicitudes (informe de seguimiento)</t>
  </si>
  <si>
    <t>% de % Seguimientos realizados / 100% de % seguimientos a realizar</t>
  </si>
  <si>
    <t>38-GRUPO DE TRABAJO DE ASUNTOS INTERNACIONALES</t>
  </si>
  <si>
    <t>38.1</t>
  </si>
  <si>
    <t>Estrategia institucional de cooperación internacional que priorice objetivos, aliados y líneas de trabajo para fortalecer la presencia global y las capacidades técnicas de la SIC, diseñada y ejecutada</t>
  </si>
  <si>
    <t># de actividades ejecutadas / 1 actividades programadas</t>
  </si>
  <si>
    <t>38.1.1</t>
  </si>
  <si>
    <t>Realizar diagnóstico del estado de la cooperación internacional en la SIC ( Documento que contenga el diagnostico)</t>
  </si>
  <si>
    <t># de Documento que contenga el diagnostico / 1 Documento de diagnostico a elaborar</t>
  </si>
  <si>
    <t>38.1.2</t>
  </si>
  <si>
    <t>Diseñar la estrategia institucional de cooperación internacional (Documento que contenga la estrategia)</t>
  </si>
  <si>
    <t># de Documento estratégico elaborado / 1 Documento estratégico a elaborar</t>
  </si>
  <si>
    <t>38.1.3</t>
  </si>
  <si>
    <t>Definir el plan de trabajo para el desarrollo de la estrategia  institucional de cooperación internacional  (Plan de trabajo de la implementación de la estrategia)</t>
  </si>
  <si>
    <t>38.1.4</t>
  </si>
  <si>
    <t>Realizar seguimiento a la ejecución de la estrategia institucional de cooperación internacional  (Actas de reunión )</t>
  </si>
  <si>
    <t>38.2</t>
  </si>
  <si>
    <t>Documento de procedimiento de cooperación  internacional, elaborado.</t>
  </si>
  <si>
    <t># de Número de secciones elaborados para el manual / 1 Total de secciones definidos para el manual.</t>
  </si>
  <si>
    <t>30-OFICINA ASESORA DE PLANEACIÓN;
38-GRUPO DE TRABAJO DE ASUNTOS INTERNACIONALES</t>
  </si>
  <si>
    <t>38.2.1</t>
  </si>
  <si>
    <t>Diseñar el contexto de la cooperación internacional (Documento elaborado)</t>
  </si>
  <si>
    <t># de Documento elaborado / 1 Documento a elaborar</t>
  </si>
  <si>
    <t>38.2.2</t>
  </si>
  <si>
    <t>Realizar mesa de trabajo para definir  tipo documental dentro del SIGI  (Acta de reunión y listado de asistencia)</t>
  </si>
  <si>
    <t># de Mesa de trabajo realizada / 1 Mesa de trabajo a realizar</t>
  </si>
  <si>
    <t>38.2.3</t>
  </si>
  <si>
    <t>Elaborar  y enviar el documento con lineamientos de cooperación internacional (Captura de pantalla  del correo del envío del documento elaborado)</t>
  </si>
  <si>
    <t>38.2.4</t>
  </si>
  <si>
    <t>Revisión y aprobación del documento (Captura de pantalla de correo con el documento revisado y aprobado)</t>
  </si>
  <si>
    <t># de Documento enviado / 1 Documento a enviar</t>
  </si>
  <si>
    <t>38.2.5</t>
  </si>
  <si>
    <t>Socializar el documento con los lineamientos de cooperación internacional (Listado de asistencia de la socialización a las delegaturas )</t>
  </si>
  <si>
    <t># de Socialización realizada / 1 Socialización a realizar</t>
  </si>
  <si>
    <t>Plan Anual de Auditorías vigencia 2026 ejecutado y presentado al CICCI. (Actas del CICCI firmadas por Superintendente y jefe OCI.)</t>
  </si>
  <si>
    <t>% de % Plan Ejecutado / 40% de % Plan a Ejecutar</t>
  </si>
  <si>
    <t>Ejecutar el plan anual de auditoría vigencia 2026 aprobado por el  Comité de Coordinación de Control Interno (Informes de auditorías internas basadas en riesgos, e informes de cumplimiento realizados)
(Plan Anual de auditorias con seguimiento y sus respectivas evidencias.)</t>
  </si>
  <si>
    <t>% de Actividades o Porcentaje de ejecución del Plan / 100% de Actividades a ejecutar o Porcentaje del Plan a ejecutar</t>
  </si>
  <si>
    <t>Presentar ante el Comité de Coordinación de Control Interno el resultado del cumplimiento del Plan Anual de Auditorías vigencia 2026. (Actas del CICCI firmadas por. Superintendente y jefe OCI.)</t>
  </si>
  <si>
    <t># de Actas Presentadas / 2 Actas Programadas</t>
  </si>
  <si>
    <t>Campaña de Desarrollo de Auditorías en sus diferentes Etapas. (Informe sobre la Campaña).</t>
  </si>
  <si>
    <t># de Campaña Ejecutada / 1 Campaña a Ejecutar</t>
  </si>
  <si>
    <t>Formular plan de trabajo para la ejecución de la campaña (Plan de trabajo)</t>
  </si>
  <si>
    <t># de Plan elaborado / 1 plan a elaborar</t>
  </si>
  <si>
    <t>Realizar Campaña ejecutando plan de trabajo</t>
  </si>
  <si>
    <t>% de Campaña realizada / 100% de Campaña programada</t>
  </si>
  <si>
    <t>Seguimiento del plan estratégico, verificando su cumplimiento. (Informe de Seguimiento del Pan Estratégico / Memorando)</t>
  </si>
  <si>
    <t># de Informe de seguimiento elaborado / 1 Informe a Ejecutar</t>
  </si>
  <si>
    <t>Evaluar los resultados del plan estratégico y compararlos con lo planificado. (Informe de Seguimiento del Plan Estratégico)</t>
  </si>
  <si>
    <t># de Informe Ejecutado / 1 Informe a Ejecutar</t>
  </si>
  <si>
    <t>50.4</t>
  </si>
  <si>
    <t>Capacitación  en nuevas normas  y métodos de control interno que contribuyan al desarrollo profesional del equipo de auditoría. (Lista de asistencia y Documento de Compromiso firmado por parte del auditor de la OCI)</t>
  </si>
  <si>
    <t># de Capacitación Ejecutada / 1 Capacitación a Ejecutar</t>
  </si>
  <si>
    <t>50.4.1</t>
  </si>
  <si>
    <t>Realizar Capacitación en nuevas normas que ayuden al equipo auditor a enriquecer sus conocimientos y a la aplicación de métodos confiables y a la eficiente evaluación del proceso auditado. (Lista de Asistencia de los participantes de la Capacitación)</t>
  </si>
  <si>
    <t>PND - 5-31-5-d- Convergencia regional - Gobierno digital para la gente</t>
  </si>
  <si>
    <t>Sistema automatizado de gestión de tutelas, operando. (1. Formato Arquitectura de Software GS03F21 actualizado, 2. Formato Acta de Entrega de Desarrollo de Software GS03-F25)</t>
  </si>
  <si>
    <t># de Sistema automatizado de gestión de tutelas operando / 1 Sistema automatizado de gestión de tutelas a desarrollar</t>
  </si>
  <si>
    <t>20-OFICINA DE TECNOLOGÍA E INFORMÁTICA;
60-GRUPO DE TRABAJO DE GESTIÓN JUDICIAL ADSCRITO A LA OFICINA ASESORA JURÍDICA</t>
  </si>
  <si>
    <t>60.1.5</t>
  </si>
  <si>
    <t>60.1.6</t>
  </si>
  <si>
    <t>Realizar manuales y capacitar a los usuarios (1. Formato Manual Técnico GS03-F22 y 2. Formato Manual de Usuario GS03-F24 nuevo o actualizado  3. Registro de Capacitación)</t>
  </si>
  <si>
    <t>60.1.7</t>
  </si>
  <si>
    <t>Procedimientos e instructivos a cargo del Grupo de Gestión Judicial, actualizados (capturas de pantalla en SIGI)</t>
  </si>
  <si>
    <t># de procedimientos  e instructivos actualizados / 7 Procedimientos e instructivos a actualizar</t>
  </si>
  <si>
    <t>30-OFICINA ASESORA DE PLANEACIÓN;
60-GRUPO DE TRABAJO DE GESTIÓN JUDICIAL ADSCRITO A LA OFICINA ASESORA JURÍDICA</t>
  </si>
  <si>
    <t>Elaborar y presentar propuesta de actualización de documentos a la Oficina Asesora de Planeación (captura de pantalla del aplicativo)</t>
  </si>
  <si>
    <t># de documentos actualizados y presentados / 7 Documentos a actualizados y presentar</t>
  </si>
  <si>
    <t>Revisar metodológicamente la propuesta de actualización de documentos y enviarla a la dependencia solicitante (captura de pantalla del aplicativo)</t>
  </si>
  <si>
    <t># de documentos revisados metodológicamente / 7 Documentos a revisar</t>
  </si>
  <si>
    <t>Ajustar la propuesta de documentos y remitirla a la Oficina Asesora de Planeación (captura de pantalla del aplicativo)</t>
  </si>
  <si>
    <t># de documentos ajustados y remitidos a la OAP / 7 Documentos a ajustar y remitir</t>
  </si>
  <si>
    <t>Publicar en el Sistema Integral de Gestión Institucional los documentos. (captura de pantalla del aplicativo)</t>
  </si>
  <si>
    <t># de documentos publicados / 7 Documentos a publicar</t>
  </si>
  <si>
    <t>Política de prevención del Daño Antijurídico, implementada y con resultados de la vigencia 2026 presentados al Comité de conciliación.  (Informe de implementación de la PPDA y acta de comité)</t>
  </si>
  <si>
    <t>Informar a las Delegaturas mediante memorando y/o correo electrónico, las actividades previstas para la ejecución de la Política de Prevención del Daño Antijurídico de la vigencia 2026. (Memorandos y/o correos electrónicos de los recordatorios)</t>
  </si>
  <si>
    <t>Requerir mediante memorando y/o correo electrónico a las Delegaturas el informe final de cumplimiento de las actividades previstas en la Política de Prevención del Daño Antijurídico de la vigencia 2026.(Memorandos y/o correos electrónicos de los requerimientos)</t>
  </si>
  <si>
    <t>60.3.4</t>
  </si>
  <si>
    <t>Presentar al Comité de Conciliación, los resultados del cumplimiento del primer año de implementación de la  Política de Prevención del Daño Antijurídico (Acta del comité de conciliación e informe de implementación)</t>
  </si>
  <si>
    <t>60.4</t>
  </si>
  <si>
    <t>Jornadas de capacitaciones a las que asiste el equipo jurídico del Grupo de Gestión Judicial, para fortalecer capacidades, realizadas.</t>
  </si>
  <si>
    <t>60.4.1</t>
  </si>
  <si>
    <t>Solicitar mediante correo electrónico a la ANDJE que se realicen dos jornadas de capacitación. (Correo electrónico a la ANDJE)</t>
  </si>
  <si>
    <t>60.4.2</t>
  </si>
  <si>
    <t>60.4.3</t>
  </si>
  <si>
    <t># de conversatorios realizados / 1 conversatorios a realizar</t>
  </si>
  <si>
    <t>C-3599-0200-12-53105b</t>
  </si>
  <si>
    <t>Estrategia con entidad-  públicas, privadas y educativas para fortalecer  la oferta académica de la SIC, implementada. (Informe de la ejecución y seguimiento del plan de trabajo y sus soportes)</t>
  </si>
  <si>
    <t>% de estrategia realizada / 100% de estrategia a realizar</t>
  </si>
  <si>
    <t>Elaborar el plan de trabajo (plan de trabajo)</t>
  </si>
  <si>
    <t># de plan de trabajo realizado / 1 plan de trabajo programado</t>
  </si>
  <si>
    <t>Ejecutar el plan de trabajo (Informe de la ejecución y seguimiento del plan de trabajo y sus soportes)</t>
  </si>
  <si>
    <t>% de Porcentaje ponderado de avance en la ejecución del plan / 100% de Porcentaje plan a ejecutar</t>
  </si>
  <si>
    <t>PEI- Plan Estratégico Institucional</t>
  </si>
  <si>
    <t>Sistema de servicios en línea para mejorar la experiencia de los usuarios, rediseñado (Informe de desarrollo).</t>
  </si>
  <si>
    <t># de Sistema rediseñado / 1 Sistema a rediseñar</t>
  </si>
  <si>
    <t># de Solución planeada y gestionada / 1 Solución prevista planear y  gestionar</t>
  </si>
  <si>
    <t># de Componentes de Software construidos / 1 Componentes de Software a construir</t>
  </si>
  <si>
    <t># de Acta de Entrega de Desarrollo de Software / 1 Acta de Entrega de Desarrollo de Software programadas</t>
  </si>
  <si>
    <t>C-3599-0200-5-53105b</t>
  </si>
  <si>
    <t>Cierre de brechas MIPG</t>
  </si>
  <si>
    <t>Estrategia de Relacionamiento con la Ciudadanía de la SIC implementada. (Informe trimestral de seguimiento al plan de trabajo).</t>
  </si>
  <si>
    <t>% de % ponderado de avance en la ejecución del plan / 100% de % plan a ejecutar</t>
  </si>
  <si>
    <t>Diseñar la Estrategia de Relacionamiento con la Ciudadanía de la SIC 2026 que incluya el plan de trabajo para su ejecución (Documento de estrategia y plan de trabajo).</t>
  </si>
  <si>
    <t># de Estrategia de Relacionamiento con la Ciudadanía diseñadas / 1 Estrategia de Relacionamiento con la Ciudadanía a diseñar</t>
  </si>
  <si>
    <t>Ejecutar el plan de trabajo de la Estrategia de Relacionamiento con la Ciudadanía SIC 2026 (Informe trimestral de seguimiento al plan de trabajo).</t>
  </si>
  <si>
    <t>Cierre de brechas MIPG;
PND - 5-31-5-b- Convergencia regional - Entidades públicas territoriales y nacionales fortalecidas;
PES - Transformación Institucional</t>
  </si>
  <si>
    <t>Estrategia de participación ciudadana en la SIC  implementada (Informe de seguimiento al plan de trabajo con evidencias).</t>
  </si>
  <si>
    <t>% de Porcentaje de actividades de participación ciudadana formuladas e implementadas / 13% de Porcentaje de actividades de participación ciudadana a formular e implementar</t>
  </si>
  <si>
    <t>Diseñar la estrategia de participación ciudadanía SIC 2026 que incluya el plan de trabajo para su ejecución (Documento de estrategia)</t>
  </si>
  <si>
    <t>Ejecutar el plan de trabajo de la estrategia  (Informe trimestral de seguimiento al plan de trabajo).</t>
  </si>
  <si>
    <t>Estrategia de comunicación externa fortaleciendo el  conocimiento y posicionamiento de la entidad, implementada ( informe de implementación)</t>
  </si>
  <si>
    <t>Diseñar y consolidar la estrategia integral de difusión nacional que fortalezca el conocimiento, la visibilidad y el posicionamiento de la Entidad a nivel nacional,, mediante la estructuración de un plan de trabajo unificado para su ejecución(documento de estrategia y plan de trabajo).</t>
  </si>
  <si>
    <t>Ejecutar el plan de trabajo de comunicaciones externas (informe de avance plan de trabajo).</t>
  </si>
  <si>
    <t>73.1.3</t>
  </si>
  <si>
    <t>Elaborar informe de los resultados de la implementación de la estrategia de fortalecimiento (informe de resultados de la implementación).</t>
  </si>
  <si>
    <t># de Informes elaborados / 1 Informes a elaborar</t>
  </si>
  <si>
    <t>Sistema para seguimiento de las solicitudes de eventos institucionales y de los procesos digitales externos, operando- (Formato Acta de Entrega de Desarrollo de Software GS03-F25)</t>
  </si>
  <si>
    <t>% de Sistema implementado / 100% de Sistema a implementar</t>
  </si>
  <si>
    <t>20-OFICINA DE TECNOLOGÍA E INFORMÁTICA;
73-GRUPO DE TRABAJO DE COMUNICACION</t>
  </si>
  <si>
    <t>Planeary gestionar la solución  (1. Reporte planeación de tareas, línea base de requerimientos (historias de usuario) y entregables  en la herramienta devops 2. plan de pruebas diseñado y registrado en la herramienta devops)</t>
  </si>
  <si>
    <t>73.2.5</t>
  </si>
  <si>
    <t>Realizar pruebas de Aceptación (1. Formato Acta de Prueba de Desarrollo de Software GS03-F26 / Único entregable)</t>
  </si>
  <si>
    <t>73.2.6</t>
  </si>
  <si>
    <t>73.2.7</t>
  </si>
  <si>
    <t>Comunicaciones externas de la SIC alineadas con la directriz  de la Presidencia de la República (informe con la relación de contenidos producidos).</t>
  </si>
  <si>
    <t>% de Comunicaciones externas de la SIC, con la directriz de manejo de imagen y plan de medios de la Presidencia, realizadas / 100% de Comunicaciones externas de la SIC, con la directriz de manejo de imagen y plan de medios de la Presidencia, a realizar</t>
  </si>
  <si>
    <t>Producir los boletines, foto noticias, videos y/o ruedas de prensa de conformidad con la directriz de Presidencia sobre el manejo de imagen (Relación de contenidos producidos).</t>
  </si>
  <si>
    <t>% de Boletines, foto noticias, videos y/o ruedas de prensa  de conformidad con la directriz de presidencia producidos. / 100% de Boletines, foto noticias, videos y/o ruedas de prensa requeridos para producir.</t>
  </si>
  <si>
    <t>Consolidar el informe final de los contenidos producidos por la SIC respecto a la directriz de manejo de imagen del gobierno nacional (informe consolidado de los contenidos producidos).</t>
  </si>
  <si>
    <t># de Informes final elaborado / 1 Informes final a elaborar</t>
  </si>
  <si>
    <t>104-GRUPO DE TRABAJO DE NOTIFICACIONES Y CERTIFICACIONES</t>
  </si>
  <si>
    <t>104.1</t>
  </si>
  <si>
    <t>C-3599-0200-6-53105d</t>
  </si>
  <si>
    <t>Módulo Institucional de Resoluciones Automáticas para todos los actos administrativos con el fin de adecuar la herramienta GYNA como única aplicación para la proyección y numeración de resoluciones mejorado.(Evidencias de la ejecución del plan de trabajo establecido)</t>
  </si>
  <si>
    <t># de Informe de actividades ejecutadas / 1 Informe de actividades a ejecutar</t>
  </si>
  <si>
    <t>100-SECRETARIA GENERAL;
104-GRUPO DE TRABAJO DE NOTIFICACIONES Y CERTIFICACIONES;
20-OFICINA DE TECNOLOGÍA E INFORMÁTICA</t>
  </si>
  <si>
    <t>104.1.1</t>
  </si>
  <si>
    <t>Realiza mesas de trabajo con las áreas y las delegaturas a fin de conocer el estado de utilidad de la aplicación (1. Actas de reunión)</t>
  </si>
  <si>
    <t># de Actas de reuniones realizadas / 1 Actas de reunión a realizar</t>
  </si>
  <si>
    <t>104.1.2</t>
  </si>
  <si>
    <t>Realizar un diagnóstico de la aplicación GYNA como aplicativo institucional  para la numeración de resoluciones automáticas con el fin de determinar el nivel de intervención que se requiere para centralizar la numeración de actos administrativos teniendo en cuenta las necesidades de las delegaturas  según su naturaleza. ( 1. Informe Administrativo de los resultados de análisis) ​</t>
  </si>
  <si>
    <t># de Diagnóstico realizado / 1 Diagnóstico a realizar</t>
  </si>
  <si>
    <t>104.1.3</t>
  </si>
  <si>
    <t>Elaborar un plan de trabajo que contenga las actividades a desarrollar en un orden establecido y unos tiempos acordes a los recursos disponibles para tal fin. (1. Documento plan de trabajo )</t>
  </si>
  <si>
    <t>104.1.4</t>
  </si>
  <si>
    <t>Ejecución del plan de trabajo dando cumplimiento a las actividades previamente organizadas con los soportes requeridos y los formatos establecidos para los desarrollos y movimientos que se realicen.  (1. Seguimiento al plan de trabajo y sus evidencias)</t>
  </si>
  <si>
    <t>% de Porcentaje del plan ejecutado / 100% de Procentaje del plan de trabajo a ejecutar</t>
  </si>
  <si>
    <t>Decreto 612 de 2018;
PEI- Plan Estratégico Institucional</t>
  </si>
  <si>
    <t>Plan anual de Previsión de Recursos Humanos, Elaborado y publicado en la página web de la SIC e Intrasic. (Plan elaborado/link de la publicación)</t>
  </si>
  <si>
    <t>Elaborar el Plan anual de Previsión de Recursos Humanos (Plan Anual de Previsión)</t>
  </si>
  <si>
    <t># de Plan anual de Previsión de Recursos Humanos elaborado / 1 Plan anual de  Recursos Humanos a elaborar</t>
  </si>
  <si>
    <t>Publicar el Plan anual de Previsión de Recursos Humanos (Captura de publicación y/o certificado de publicación)</t>
  </si>
  <si>
    <t># de Plan anual de Previsión de Recursos Humanos publicado / 1 Plan anual de  Recursos Humanos a publicar</t>
  </si>
  <si>
    <t>Plan anual de Vacantes, elaborado y publicado en la página web de la SIC e Intrasic (Certificados de publicación)</t>
  </si>
  <si>
    <t>Elaborar el Plan anual de Vacantes (Plan anual de vacantes elaborado)</t>
  </si>
  <si>
    <t>Publicar el Plan anual de Vacantes (Captura de publicación y/o certificado de publicación)</t>
  </si>
  <si>
    <t>Funcionalidad para la expedición automática de certificaciones laborales con funciones históricas Fase I,  diseñada e implementada (Informe final consolidado del plan de trabajo)</t>
  </si>
  <si>
    <t># de Módulo para Expedición de Certificaciones Laborales con Funciones, diseñado e implementado. / 1 Módulo para Expedición de Certificaciones Laborales con Funciones, a diseñar e implementar.</t>
  </si>
  <si>
    <t>Elaborar plan de trabajo para efectuar la implementación de la expedición automática de certificaciones laborales con funciones históricas de servidores de la SIC en SIGEP Fase I (Plan de trabajo elaborado)</t>
  </si>
  <si>
    <t># de Plan de Trabajo realizado / 1 Plan de trabajo a realizar</t>
  </si>
  <si>
    <t>Ejecutar el plan de trabajo para efectuar la implementación de la expedición automática de certificaciones laborales con funciones históricas de servidores de la SIC en SIGEP Fase I. (entrega de informes mensuales sobre el estado de avance del cumplimiento del plan de trabajo).</t>
  </si>
  <si>
    <t>Documento del Plan Estratégico de Talento Humano, elaborado y publicado (Plan elaborado y captura de pantalla de la publicación en la página web de la SIC e Intrasic)</t>
  </si>
  <si>
    <t># de Plan estratégico de talento humano elaborado y publicado / 1 Plan estratégico de talento humano a elaborar y publicar</t>
  </si>
  <si>
    <t># de Plan estratégico elaborado / 1 Plan estratégico a elaborar</t>
  </si>
  <si>
    <t>Publicar el Plan Estratégico de Talento Humano (Captura de pantalla de la publicación en página web de la SIC e Intrasic)</t>
  </si>
  <si>
    <t># de Plan estratégico publicado / 1 Plan estratégico a publicar</t>
  </si>
  <si>
    <t>Objetivo de mejora Empresas Familiarmente Responsables efr, cumplido (Informe consolidado de cumplimiento de objetivos de mejora, único entregable)</t>
  </si>
  <si>
    <t>% de Objetivo de mejora efr cumplidos / 100% de Objetivo de mejora a cumplir</t>
  </si>
  <si>
    <t>Establecer plan de trabajo con acciones, fechas y responsables, para el cumplimiento de los objetivos de mejora efr (Plan de trabajo / único entregable)</t>
  </si>
  <si>
    <t># de Objetivos de mejora efr cumplidos / 1 Objetivos de mejora a cumplir</t>
  </si>
  <si>
    <t>Ejecutar el plan de trabajo para el cumplimiento de los objetivos de mejora efr (Informes trimestrales (4) de seguimiento y soportes documentales de cumplimiento)</t>
  </si>
  <si>
    <t>Plan de Bienestar Social y Estímulos, elaborado y ejecutado (Informe semestral de la ejecución del plan)</t>
  </si>
  <si>
    <t>% de Plan de bienestar elaborado y ejecutado / 100% de Plan de bienestar social y estímulos a elaborar y ejecutar</t>
  </si>
  <si>
    <t>Elaborar y presentar para aprobación del Comité Institucional de Gestión y Desempeño la propuesta del Plan de Bienestar Social y Estímulos (Acta de Comité Institucional de Gestión y Desempeño aprobando el Plan de Bienestar Social y Estímulos-único entregable)</t>
  </si>
  <si>
    <t># de Plan de bienestar social y estímulos aprobado / 1 Plan de bienestar social y estímulos a aprobar</t>
  </si>
  <si>
    <t>Realizar la Resolución de adopción del Plan de Bienestar Social y Estímulos y publicar el plan aprobado en la página web e intrasic (Resolución adoptando el Plan de Bienestar Social y Estímulos y Soporte de publicación del plan)</t>
  </si>
  <si>
    <t># de Resolución adoptando el plan de bienestar social y estímulos realizada / 1 Resolución adoptando el plan de bienestar social y estímulos a realizar</t>
  </si>
  <si>
    <t>117.3.3</t>
  </si>
  <si>
    <t>Ejecutar el plan de Bienestar Social y Estímulos (Captura de pantalla de publicación de actividades de bienestar y estímulos cuando aplique/ Listas de asistencia a actividades de Bienestar Social y Estímulos, cuando aplique e informe semestral de las actividades realizadas)</t>
  </si>
  <si>
    <t>Plan de Capacitación, elaborado y ejecutado (Informe semestral de la ejecución del plan)</t>
  </si>
  <si>
    <t>Elaborar y presentar para aprobación del Comité Institucional de Gestión y Desempeño la propuesta del Plan de Capacitación (Acta de Comité Institucional de Gestión y Desempeño aprobando el Plan de Capacitación único entregable)</t>
  </si>
  <si>
    <t># de Plan de capacitación  aprobado / 1 Plan de capacitación a aprobar</t>
  </si>
  <si>
    <t>Realizar la Resolución de adopción del Plan de Capacitación y publicar el plan aprobado en la página web e intrasic (Resolución adoptando el Plan de Capacitación-único entregable)</t>
  </si>
  <si>
    <t># de Resolución adoptando el plan de capacitación realizada / 1 Resolución adoptando el plan de capacitación a realizar</t>
  </si>
  <si>
    <t>Ejecutar el  Plan de Capacitación (Listas de asistencia cuando aplique, captura de pantalla de la reunión de capacitaciones cuando aplique e informe semestral de las actividades realizadas)</t>
  </si>
  <si>
    <t>Plan de Seguridad y Salud en el Trabajo SST, elaborado y ejecutado (Informe semestral de la ejecución del plan)</t>
  </si>
  <si>
    <t>Realizar la resolución de adopción del Plan de Trabajo de SST (Resolución adoptando el Plan de SST-único entregable)</t>
  </si>
  <si>
    <t># de Resoluciones de adopción SST  realizadas / 1 Resolución de adopción SST a realizar</t>
  </si>
  <si>
    <t>Cumplir con la ejecución del Plan de  Trabajo de SST (Captura de publicación de actividades de Seguridad y Salud en el Trabajo, cuando aplique/ Listas de asistencia a actividades de Seguridad y Salud en el Trabajo, cuando aplique y informe semestral de las actividades realizadas)</t>
  </si>
  <si>
    <t>% de Actividades cumplidas o avance porcentual del plan  del plan de SST / 100% de Actividades a desarrollar o Porcentaje a cumplir del Plan de SST</t>
  </si>
  <si>
    <t>Estrategia para una gestión archivística eficiente y efectiva que garantice la transición al expediente electrónico 2026 (Informe final con los resultados del plan de trabajo).</t>
  </si>
  <si>
    <t>% de % de avance ponderado del Plan de trabajo / 100% de % meta el plan de trabajo</t>
  </si>
  <si>
    <t>Elaborar un plan de trabajo que defina las actividades, fechas y responsables, que permitan la implementación de la estrategia definida (plan de trabajo / único entregable).</t>
  </si>
  <si>
    <t># de plan de trabajo elaborado / 1 plan de trabajo a elaborar</t>
  </si>
  <si>
    <t>Ejecutar el plan de trabajo de la estrategia (Informe de seguimiento al plan de trabajo y evidencias de su cumplimiento).</t>
  </si>
  <si>
    <t>% de porcentaje de avance ponderado del Plan de trabajo / 100% de Porcentaje meta el plan de trabajo</t>
  </si>
  <si>
    <t>Plan Institucional de Archivos 2026 publicado y ejecutado (Plan ejecutado con seguimiento / Link de publicación)</t>
  </si>
  <si>
    <t>% de % de ejecución del  Plan Institucional de Archivo / 100% de % a ejecutar del  Plan Institucional de Archivo</t>
  </si>
  <si>
    <t>Actualizar y publicar el Plan Institucional de Archivo 2026 (Documento del Plan Institucional de Archivos y Documento de Plan de Trabajo para el seguimiento de la ejecución)</t>
  </si>
  <si>
    <t># de Documento del Plan Institucional de Archivos actualizado / 1 Documento del Plan Institucional de Archivos a actualizar</t>
  </si>
  <si>
    <t>Ejecutar el Plan de Trabajo del PINAR 2026 (informes de avance de seguimiento del plan de trabajo)</t>
  </si>
  <si>
    <t>Observatorio de Eficiencia Administrativa, como herramienta digital que permita medir el desempeño de los procesos de contratación del Grupo de Trabajo de Servicios Administrativos y Recursos Fisicos en tiempos, costos y cumplimiento, que genere indicadores para la toma de decisiones de mejora continua implementado (Informe del funcionamiento de la  Herramienta implementada)</t>
  </si>
  <si>
    <t># de Observatorio de Eficiencia Administrativa implementado y en operación / 1 Observatorio de Eficiencia Administrativa programado para su implementación</t>
  </si>
  <si>
    <t>142-GRUPO DE TRABAJO DE SERVICIOS ADMINISTRATIVOS Y RECURSOS FÍSICOS;
20-OFICINA DE TECNOLOGÍA E INFORMÁTICA</t>
  </si>
  <si>
    <t>Elaborar y aprobar requerimiento
Entregables: (1. Formato Solicitud de Requerimientos a Sistemas de Información GS03-F18 
2. Formato Lista de Chequeo de Requisitos de Seguridad de la Información GS03-F27)</t>
  </si>
  <si>
    <t>Planear y gestionar la solución 
Entregables: (1. Reporte planeación de tareas, línea base de requerimientos (historias de usuario) y entregables  en la herramienta devops 2. plan de pruebas diseñado y registrado en la herramienta devops)</t>
  </si>
  <si>
    <t>Diseñar la solución 
Entregables:  (1. Diseño de arquitectura actualizada en la herramienta especializada de arquitectura / Único entregable)</t>
  </si>
  <si>
    <t>Construir componentes de software Entregables: (1.Captura de pantalla  de casos de prueba ejecutados para aceptación / Único entregable)</t>
  </si>
  <si>
    <t>Realizar pruebas de aceptación 
Entregables:  (1. Formato Acta de Prueba de Desarrollo de Software GS03-F26 / Único entregable)</t>
  </si>
  <si>
    <t>142.1.6</t>
  </si>
  <si>
    <t>Realizar manuales y capacitar a los usuarios
Entregables: (1. Formato Manual Técnico GS03-F22 y 2. Formato Manual de Usuario GS03-F24 nuevo o actualizado  3. Registro de Capacitación)</t>
  </si>
  <si>
    <t>142.1.7</t>
  </si>
  <si>
    <t>Realizar cierre del proyecto 
Entregables: (1. Formato Arquitectura de Software GS03F21 actualizado, 2. Formato Acta de Entrega de Desarrollo de Software GS03-F25)</t>
  </si>
  <si>
    <t>C-3503-0200-22-40401c</t>
  </si>
  <si>
    <t>PES - Reindustrialización;
PES - Cierre de brechas territoriales</t>
  </si>
  <si>
    <t>Cobertura a Nivel territorial con el programa de Estrategias para el Fortalecimiento sobre la Protección y Promoción de la libre competencia, lograda. (informe con el detalle del cálculo de cobertura a nivel territorial logrado con el programa)</t>
  </si>
  <si>
    <t>% de % departamentos  cubiertos dentro del programa de estrategia de divulgación / 62% de % de departamentos a beneficiar</t>
  </si>
  <si>
    <t>Establecer a partir de la línea base,  el Programa de Estrategias para el Fortalecimiento sobre la Protección y Promoción de la libre competencia a nivel territorial. (Documento con el plan de trabajo del programa de estrategias de fortalecimiento)</t>
  </si>
  <si>
    <t>Realizar las actividades del Programa de Estrategias para el Fortalecimiento sobre la Protección y Promoción de la libre competencia a nivel territorial, de acuerdo con el programa establecido. (Informe de actividades desarrolladas y cálculo porcentual del avance según plan de trabajo desarrollado)</t>
  </si>
  <si>
    <t>% de Porcentaje de Avance en la ejecución del programa / 100% de Porcentaje propuesto para ejecutar con el programa</t>
  </si>
  <si>
    <t>Guías o manuales para incentivar de manera eficaz la aplicación de normas de protección y libre competencia económica y proporcionar claridad a empresas, autoridades públicas y de competencia homóloga, elaboradas y publicadas (Certificados de publicaciones)</t>
  </si>
  <si>
    <t># de Captura de pantalla de Documentos de la guía o manual a publicar / 2 de capturas de pantalla del documento de la guía o manual publicado</t>
  </si>
  <si>
    <t>Elaborar y enviar los documentos Guías o manuales a la Oficina Asesora Jurídica (Documentos en Word de las guías o manual)</t>
  </si>
  <si>
    <t># de guías o manuales elaborados y enviados / 2 guías o manuales  a elaborar y enviar</t>
  </si>
  <si>
    <t>10-OFICINA  ASESORA JURÍDICA;
1000-DESPACHO DEL SUPERINTENDENTE DELEGADO PARA LA PROTECCIÓN DE LA COMPETENCIA</t>
  </si>
  <si>
    <t>Elaborar y enviar el documento guía o manual a la Superintendente de Industria y Comercio (Documento en Word de la guía o manual /único entregable)</t>
  </si>
  <si>
    <t>Enviar al Grupo de trabajo de Comunicaciones el documento guía o manual en Word, avalado por el Superintendente, con sugerencias a tener en cuenta en materia gráfica. (Correo electrónico y documentos en Word de las guías o manuales, con sugerencias a tener en cuenta en materia gráfica)</t>
  </si>
  <si>
    <t># de envíos al Grupo de trabajo de Comunicaciones con guías o Manuales avalados por el superintendente / 2 envíos al Grupo de trabajo de Comunicaciones con guías o Manuales avalados por el superintendente que requieren ser enviados</t>
  </si>
  <si>
    <t>Elaborar y enviar al área solicitante, el documento con ajustes de corrección de estilo y diagramado. (Correo electrónico y los documentos de las guías o manuales con corrección de estilo y diagramado)</t>
  </si>
  <si>
    <t># de guías o Manuales con ajustes de corrección de estilo y diagramado elaborados y enviados / 2 guías o manuales con ajustes de corrección de estilo y diagramado que requieren ser elaborados y enviados</t>
  </si>
  <si>
    <t>Solicitar la Publicación de guía o manual en página web (Certificado de publicación )</t>
  </si>
  <si>
    <t># de Captura de pantalla de Documentos de la guía o manual a publicar / 2 Captura de pantalla de Documento de la guía o manual a publicar</t>
  </si>
  <si>
    <t>PES - Reindustrialización</t>
  </si>
  <si>
    <t>Estudios Económicos o informes que permitan Identificar factores que generen distorsiones en la competencia de los mercados y acciones prioritarias en materia de defensa de la competencia, realizados. (Estudios elaborados)</t>
  </si>
  <si>
    <t># de estudios realizados y entregados / 3 estudios a realizar y entregar</t>
  </si>
  <si>
    <t>Definir el alcance requerido, para los estudios o informes. (Actas con los alcances definidos)</t>
  </si>
  <si>
    <t># de Actas con el alcance de  los estudios / 3 Actas a realizar con el alcance de los estudios</t>
  </si>
  <si>
    <t>Realizar y entregar el estudio o informe  (Estudio presentado a la Delegada para la Protección de la Competencia)</t>
  </si>
  <si>
    <t># de estudios realizados y entregados / 3 estudios a realizar</t>
  </si>
  <si>
    <t>Herramienta de control y gestión con los tiempos de las actividades de los procedimientos de la Delegatura, para hacerlos más eficientes en cuanto a los tiempos de respuesta, mejorada</t>
  </si>
  <si>
    <t># de informes consolidades y presentados / 1 informes planeados</t>
  </si>
  <si>
    <t>Desarrollar tableros de control en la herramienta de PowerBI (Tablero de control con los resultados de la gestión de tiempos de los trámites de la delegatura)</t>
  </si>
  <si>
    <t># de tableros de control en PowerBI desarrollados / 1 tableros de control en PowerBI planeadas</t>
  </si>
  <si>
    <t>Presentar un informe consolidado semestral con los resultados de la herramienta de control (Informe presentado al Delegado para la Protección de la Competencia)</t>
  </si>
  <si>
    <t># de informes consolidadas y presentados / 1 informes planeados</t>
  </si>
  <si>
    <t>C-3503-0200-17-20309b</t>
  </si>
  <si>
    <t>Recursos de apelación, reposición, revocatoria directa y queja, presentados contra las decisiones proferidas por los Directores de Signos Distintivos y de Nuevas Creaciones y por la Superintendente de Industria y Comercio, excepto los casos detenidos, atrasados a 31 de diciembre de 2026, decididos.  (Reporte de indicador generado en Tableau o Power BI)</t>
  </si>
  <si>
    <t>% de % Recursos decididos / 60% de %  Recursos por decidir</t>
  </si>
  <si>
    <t>Decidir el atraso existente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10.500) (Reporte de indicador generado en Tableau o Power BI)</t>
  </si>
  <si>
    <t>% de Porcentaje de Recursos decididos / 60% de Porcentaje de Recursos por decidir</t>
  </si>
  <si>
    <t>2000.1.2</t>
  </si>
  <si>
    <t>Decidir los recursos de apelación, reposición, revocatoria directa y queja presentados en 2026 contra las decisiones de los Directores de Signos Distintivos y Nuevas Creaciones y de la Superintendente de Industria y Comercio, excepto casos detenidos. (Stock proyectado: 7.100). (Reporte de indicador generado en Tableau o Power BI)</t>
  </si>
  <si>
    <t>Propuesta de modificación y actualización del Título X de la Circular Única de la Superintendencia de Industria y Comercio en materia de Propiedad Industrial, realizada y remitida al grupo de regulación (Propuesta de modificación enviada por memorando)</t>
  </si>
  <si>
    <t># de Propuesta enviada / 1 Propuesta por enviar</t>
  </si>
  <si>
    <t>2000-DESPACHO DEL SUPERINTENDENTE DELEGADO PARA LA PROPIEDAD INDUSTRIAL;
2020-DIRECCIÓN DE NUEVAS CREACIONES</t>
  </si>
  <si>
    <t># de Análisis realizados / 1 Análisis por realizar</t>
  </si>
  <si>
    <t>Elaborar propuesta de modificación y actualización del Título X de la Circular Única de la Superintendencia de Industria y Comercio en materia de Propiedad Industrial (Propuesta de modificación entregada al Despacho de PI/único entregable)</t>
  </si>
  <si>
    <t># de Propuestas elaboradas / 1 Propuestas por elaborar</t>
  </si>
  <si>
    <t>Remitir la propuesta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 de modificación enviada por memorando/único entregable)</t>
  </si>
  <si>
    <t># de Propuestas enviadas / 1 Propuestas por enviar</t>
  </si>
  <si>
    <t>Remitir el documento final de la propuesta de modificación y actualización del Título X de la Circular Única de la Superintendencia de Industria y Comercio en materia de Propiedad Industrial, al Grupo de Regulación de la Oficina Asesora Jurídica. (Propuesta de modificación enviada por memorando/único entregable)</t>
  </si>
  <si>
    <t>Solicitudes pendientes de decisión en materia de registro y cancelación de signos distintivos, decididas.  (Reporte de indicador generado en Tableau o Power BI)</t>
  </si>
  <si>
    <t>% de Solicitudes decididas / 64% de Solicitudes por decidir</t>
  </si>
  <si>
    <t>Decidir las clases de registro de signos distintivos sin oposición radicadas a 31 de diciembre de 2025, cuyo stock se calcula que sea de 46.601 clases, excepto los casos detenidos. (Reporte de indicador generado en Tableau o Power BI)</t>
  </si>
  <si>
    <t>% de Clases decididas / 85% de Clases por decidir</t>
  </si>
  <si>
    <t>Decidir las clases de registro de signos distintivos con oposición radicadas a 31 de diciembre de 2025, cuyo stock se calcula que sea de 9.978 clases, excepto los casos detenidos. (Reporte de indicador generado en Tableau o Power BI)</t>
  </si>
  <si>
    <t>% de Clases decididas / 40% de Clases por decidir</t>
  </si>
  <si>
    <t>Decidir las clases de registro de signos distintivos sin oposición radicadas entre el 1 de enero de 2026 y 30 de junio de 2026, cuyo stock se calcula que sea de 24.523, excepto los casos detenidos. (Reporte de indicador generado en Tableau o Power BI)</t>
  </si>
  <si>
    <t>% de Clases decididas / 33% de Clases por decidir</t>
  </si>
  <si>
    <t>Decidir las solicitudes de acciones de cancelación radicadas hasta el 31 de diciembre de 2025, cuyo stock se calcula que sea de 900, excepto los casos detenidos.  (Reporte de indicador generado en Tableau o Power BI)</t>
  </si>
  <si>
    <t>% de Solicitudes decididas / 90% de Solicitudes por decidir</t>
  </si>
  <si>
    <t>Resoluciones de solicitudes de patentes de invención y modelos de utilidad pendientes de trámite y que cuenten con pago del examen de patentabilidad anteriores al año 2024, proyectadas y enviadas (Reporte de indicador generado en Tableau o Power BI)</t>
  </si>
  <si>
    <t>% de Resoluciones proyectadas y enviadas / 65% de Resoluciones por proyectar y enviar</t>
  </si>
  <si>
    <t>Realizar el examen de fondo a las solicitudes de patente de invención y modelo de utilidad anteriores al año 2024 siempre y cuando cuenten con el pago del examen de patentabilidad.  (Reporte de indicador generado en Tableau o Power BI)</t>
  </si>
  <si>
    <t># de exámenes de fondo realizados / 2800 Exámenes de fondo por realizar</t>
  </si>
  <si>
    <t>Proyectar y enviar para suscripción del funcionario competente las resoluciones de solicitudes de patente de invención y modelo de utilidad anteriores al año 2024, cuyo stock corresponde a 3602 solicitudes.  (Reporte de indicador generado en Tableau o Power BI)</t>
  </si>
  <si>
    <t>% de resoluciones proyectadas y enviadas / 65% de Resoluciones por proyectar y enviar</t>
  </si>
  <si>
    <t>Enfoque Estrategico _ Territorial;
PND - 2-03-9-b- Seguridad humana y justicia social - Aprovechamiento de la propiedad intelectual;
PES - Reindustrialización</t>
  </si>
  <si>
    <t>% de % Programas ejecutados / 100% de % Programas a ejecutar</t>
  </si>
  <si>
    <t>Elaborar matriz de seguimiento de ejecución del programa CATI y PI MiPymes. (matrices de seguimiento)</t>
  </si>
  <si>
    <t># de Matrices realizadas / 2 Matrices programadas</t>
  </si>
  <si>
    <t>% de Programas ejecutados / 100% de Programas a ejecutar</t>
  </si>
  <si>
    <t>Enfoque Estrategico _ Territorial;
Enfoque Estrategico _ Diferencial;
PND - 2-03-9-b- Seguridad humana y justicia social - Aprovechamiento de la propiedad intelectual;
PES - Reindustrialización</t>
  </si>
  <si>
    <t>Programas de fomento para el uso estratégico de la propiedad industrial en la Economía Popular, ejecutados. (informes de la ejecución de los programas)</t>
  </si>
  <si>
    <t>% de % de los Programas ejecutados / 100% de % de los Programas por ejecutar</t>
  </si>
  <si>
    <t>Elaborar matrices de seguimiento de ejecución. (matrices de seguimiento)</t>
  </si>
  <si>
    <t># de Matrices realizadas / 3 Matrices programadas</t>
  </si>
  <si>
    <t>2023.2.3</t>
  </si>
  <si>
    <t>2023.2.4</t>
  </si>
  <si>
    <t>Ejecutar la estrategia de marcas colectivas “Nuestra Marca”.  (Matriz de seguimiento e Informe final del programa)</t>
  </si>
  <si>
    <t>% de Estrategias ejecutadas / 100% de Estrategias por ejecutar</t>
  </si>
  <si>
    <t>Mesas de integración para la conexión de actores del ecosistema de innovación involucrados en temas de Propiedad Industrial y transferencia tecnológica, realizadas  (Actas de reunión firmadas o con listado de asistencia)</t>
  </si>
  <si>
    <t># de Mesas de integración realizadas / 2 Mesas de integración por realizar</t>
  </si>
  <si>
    <t>Elaborar propuesta para la realización de las mesas de integración (Documento con la propuesta)</t>
  </si>
  <si>
    <t># de Propuesta realizada / 1 Propuesta por realizar</t>
  </si>
  <si>
    <t>Realizar mesas de integración (Acta de reunión firmadas o con listado de asistencia)</t>
  </si>
  <si>
    <t>CONPES;
PND - 2-03-9-b- Seguridad humana y justicia social - Aprovechamiento de la propiedad intelectual</t>
  </si>
  <si>
    <t># de Boletines Tecnológicos divulgados / 2 Boletines tecnológicos a divulgar</t>
  </si>
  <si>
    <t># de Cronogramas definidos / 1 Cronogramas por definir</t>
  </si>
  <si>
    <t># de Boletines Tecnológicos publicados / 2 Boletines tecnológicos a publicar</t>
  </si>
  <si>
    <t># de Divulgaciones realizadas / 2 Divulgaciones a realizar</t>
  </si>
  <si>
    <t>Auditoria del DANE bajo la norma NTC PE 1000:2020 para la certificación del proceso estadístico de la operación "Estadística de Nuevas Creaciones en Colombia", realizado (Informe de cumplimiento de la auditoría / único entregable)</t>
  </si>
  <si>
    <t># de Auditoria ejecutada / 1 Auditoria por ejecutar</t>
  </si>
  <si>
    <t>Ejecutar las acciones definidas en el plan de mejoramiento de la auditoría interna al proceso estadístico (Informe de cumplimiento / único entregable)</t>
  </si>
  <si>
    <t># de Plan de mejoramiento ejecutado / 1 Plan de mejoramiento por ejecutar</t>
  </si>
  <si>
    <t>Ejecutar la auditoría de recertificación por parte del DANE
(Informe de cumplimiento / único entregable).</t>
  </si>
  <si>
    <t>C-3503-0200-23-40401c</t>
  </si>
  <si>
    <t>PND - 4-04-1-c- Transformación productiva, internacionalización y acción climática - Políticas de competencia, consumidor e infraestructura de la calidad modernas</t>
  </si>
  <si>
    <t>Jornadas de capacitación "Me informo y cuido mi dinero" dirigidas a usuarios, consumidores y ciudadanía en general, realizadas (Informes de las jornadas realizadas/listados de asistencias)</t>
  </si>
  <si>
    <t># de # de capacitaciones ejecutadas / 8 # capacitaciones a ejecutar</t>
  </si>
  <si>
    <t>Definir la estrategia que se utilizará para las jornadas de capacitación (Listado de asistencia a reunión)</t>
  </si>
  <si>
    <t># de # de reuniones realizadas / 1 # reuniones a realizar</t>
  </si>
  <si>
    <t>Realizar las jornadas de capacitación (Informes de las jornadas realizadas/listados de asistencias)</t>
  </si>
  <si>
    <t># de # de capacitaciones ejecutadas / 8 #  capacitaciones a ejecutar</t>
  </si>
  <si>
    <t>Estrategias de difusión en materia del sector inmobiliario realizadas (Informes de las estrategias realizadas/listados de asistencias)</t>
  </si>
  <si>
    <t># de # de estrategias de difusión realizadas / 4 #  de estrategias de difusión a realizar</t>
  </si>
  <si>
    <t>3000-DESPACHO DEL SUPERINTENDENTE DELEGADO PARA LA PROTECCIÓN DEL CONSUMIDOR;
3003-GRUPO DE TRABAJO DE APOYO A LA RED NACIONAL DE PROTECCIÓN  AL CONSUMIDOR;
3100-DIRECCION DE INVESTIGACIONES DE PROTECCION AL CONSUMIDOR;
73-GRUPO DE TRABAJO DE COMUNICACION</t>
  </si>
  <si>
    <t>Definir el alcance de las estrategias de difusión  (Documento con la planificación de las estrategias realizado)</t>
  </si>
  <si>
    <t># de # documento con la planificación realizado / 1 # documento con la planificación a realizar</t>
  </si>
  <si>
    <t>3000-DESPACHO DEL SUPERINTENDENTE DELEGADO PARA LA PROTECCIÓN DEL CONSUMIDOR;
3100-DIRECCION DE INVESTIGACIONES DE PROTECCION AL CONSUMIDOR</t>
  </si>
  <si>
    <t>Diseñar la campaña informativa y los productos de divulgación (correo electrónico con las piezas diseñadas)</t>
  </si>
  <si>
    <t># de # de piezas diseñadas de la campaña informativa y productos de divulgación / 1 # de piezas a diseñar de la campaña informativa y productos de divulgación</t>
  </si>
  <si>
    <t>Realizar las estrategias de difusión en materia del sector inmobiliario (Informes de las estrategias realizadas/listados de asistencias)</t>
  </si>
  <si>
    <t>3000-DESPACHO DEL SUPERINTENDENTE DELEGADO PARA LA PROTECCIÓN DEL CONSUMIDOR;
3003-GRUPO DE TRABAJO DE APOYO A LA RED NACIONAL DE PROTECCIÓN  AL CONSUMIDOR;
3100-DIRECCION DE INVESTIGACIONES DE PROTECCION AL CONSUMIDOR</t>
  </si>
  <si>
    <t>Boletín jurídico interno en materia de Protección al Consumidor realizados  (Correo electrónicos remitidos a la Delegatura y las Direcciones)</t>
  </si>
  <si>
    <t># de # Boletín jurídico difundidos / 11 # Boletín jurídico por difundir</t>
  </si>
  <si>
    <t>Elaborar y aprobar el boletín jurídico por parte de la Delegatura (correo de aprobación)</t>
  </si>
  <si>
    <t># de # documento con la planificación realizado / 11 # documento con la planificación a realizar</t>
  </si>
  <si>
    <t>Realizar la difusión de los boletines jurídicos internos en materia de Protección al Consumidor (Correo electrónicos)</t>
  </si>
  <si>
    <t>Socialización de las sanciones más relevantes en materia de protección al consumidor (Captura de pantalla con los contenidos publicados).</t>
  </si>
  <si>
    <t># de # de reportes de sancionados publicados / 4 # de reportes de sancionados a publicar</t>
  </si>
  <si>
    <t>Establecer los criterios de selección de las decisiones por parte de la Delegatura y las direcciones (Documento con la planificación de las criterios realizado)</t>
  </si>
  <si>
    <t>Remitir a OSCAE el brief con los contenidos propuestos (Correo con el brief remitido)</t>
  </si>
  <si>
    <t># de # de correos remitidos / 4 # de correos a remitir</t>
  </si>
  <si>
    <t>Elaborar y presentar el concepto gráfico y racional de los contenidos (Correo electrónico en que se observe el concepto gráfico y racional)</t>
  </si>
  <si>
    <t># de # de concepto grafico elaborado / 4 # concepto grafico a elaborar</t>
  </si>
  <si>
    <t># de # de propuestas revisadas / 4 # propuestas a revisar</t>
  </si>
  <si>
    <t>3000.4.5</t>
  </si>
  <si>
    <t>Ejecutar la socialización de los contenidos sanciones más relevantes en materia de protección al consumidor. (Captura de pantalla con los contenidos publicados)</t>
  </si>
  <si>
    <t>Estrategia digital sobre campañas de seguridad, ejecutado (informe de seguimiento del plan de trabajo -brief- de la estrategia con las evidencias)</t>
  </si>
  <si>
    <t>% de Actividades de la estrategia realizadas / 100% de Actividades de la estrategia programadas</t>
  </si>
  <si>
    <t>3000-DESPACHO DEL SUPERINTENDENTE DELEGADO PARA LA PROTECCIÓN DEL CONSUMIDOR;
3100-DIRECCION DE INVESTIGACIONES DE PROTECCION AL CONSUMIDOR;
73-GRUPO DE TRABAJO DE COMUNICACION</t>
  </si>
  <si>
    <t>Diligenciar y enviar al Grupo de trabajo de comunicaciones el brief de la campaña genérica previa concertación con OSCAE. (correo electrónico con el Brief diligenciado /único entregable)</t>
  </si>
  <si>
    <t>Presentar propuesta de difusión de la campaña de divulgación (Brief de presentación de campaña)</t>
  </si>
  <si>
    <t>3000.5.3</t>
  </si>
  <si>
    <t>3000.5.4</t>
  </si>
  <si>
    <t>Ejecutar la campaña (Capturas de pantalla de la publicación de la campaña)</t>
  </si>
  <si>
    <t>% de Actividades ejecutadas de la campaña / 100% de Actividades de la campaña programadas</t>
  </si>
  <si>
    <t>3000.6</t>
  </si>
  <si>
    <t>Recursos de reposición, resueltos en tiempos menores o iguales a 6 meses (Listado de radicados con fechas de ingreso y fecha generación de la resolución que resuelve el recurso)</t>
  </si>
  <si>
    <t>% de # Porcentaje de avance de recursos ingresados decididos / 80% de # Porcentaje de avance de recursos a decidir</t>
  </si>
  <si>
    <t>3000.6.1</t>
  </si>
  <si>
    <t>Realizar el inventario de los recursos reposición, que se encuentran pendientes de resolver en los últimos seis meses. (inventario de recursos interpuestos)</t>
  </si>
  <si>
    <t># de # Listados realizados / 1 # Listados a realizar</t>
  </si>
  <si>
    <t>3000.6.2</t>
  </si>
  <si>
    <t>Generar calculo de los recursos resueltos. (Listado de radicados con fechas de ingreso y fecha generación de la resolución que resuelve el recurso con N. de resolución y tiempo utilizado para ser gestionado)</t>
  </si>
  <si>
    <t>3000.7</t>
  </si>
  <si>
    <t>Recursos ingresados a la Dirección en tiempos menores o iguales a 6 meses, dedicidos (Relación de los números de radicación de los recursos decididos, fecha de entrada y salida)</t>
  </si>
  <si>
    <t>3000-DESPACHO DEL SUPERINTENDENTE DELEGADO PARA LA PROTECCIÓN DEL CONSUMIDOR;
3200-DIRECCIÓN DE INVESTIGACIONES DE PROTECCIÓN DE USUARIOS DE SERVICIOS DE COMUNICACIONES</t>
  </si>
  <si>
    <t>3000.7.1</t>
  </si>
  <si>
    <t>Realizar inventario de los recursos ingresados a la Direccion en tiempos menores o iguales a 6 meses (Listado de recursos interpuestos)</t>
  </si>
  <si>
    <t>3000.7.2</t>
  </si>
  <si>
    <t>Decidir recursos ingresados de acuerdo con el listado preliminar (Relación de los números de radicación de los recursos decididos)</t>
  </si>
  <si>
    <t>3000.8</t>
  </si>
  <si>
    <t>Campaña en tema de prevención de fraudes en los servicios de comunicaciones realizada (capturas de pantalla de las publicaciones)</t>
  </si>
  <si>
    <t># de #  de campañas realizadas / 1 #  de campañas a realizar</t>
  </si>
  <si>
    <t>3000-DESPACHO DEL SUPERINTENDENTE DELEGADO PARA LA PROTECCIÓN DEL CONSUMIDOR;
3200-DIRECCIÓN DE INVESTIGACIONES DE PROTECCIÓN DE USUARIOS DE SERVICIOS DE COMUNICACIONES;
73-GRUPO DE TRABAJO DE COMUNICACION</t>
  </si>
  <si>
    <t>3000.8.1</t>
  </si>
  <si>
    <t>Planificar la campaña definiendo para cada una de ellas el objetivo, alcance en regiones, fechas, ciudades, temas - (Documento con la planificación de la campaña)</t>
  </si>
  <si>
    <t>3000.8.2</t>
  </si>
  <si>
    <t>Realizar la campaña en tema de prevencion de fraudes en los servicios de comunicaciones (capturas de pantalla de la campaña realizada)</t>
  </si>
  <si>
    <t># de #  de campañas realizadas / 1 # de campañas a realizar</t>
  </si>
  <si>
    <t>3000.9</t>
  </si>
  <si>
    <t>Ferias territoriales de atención, orientación y protección al usuario de servicios de comunicaciones (informe de las ferias realizadas)</t>
  </si>
  <si>
    <t># de #  de ferias realizadas / 5 # de ferias a realizar</t>
  </si>
  <si>
    <t>3000.9.1</t>
  </si>
  <si>
    <t>Definir la estrategia que se utilizará para la realización de las ferias  (Listado de asistencia)</t>
  </si>
  <si>
    <t># de # de reuniones de coordinacion realizadas / 1 # de reuniones a realizar</t>
  </si>
  <si>
    <t>3000.9.2</t>
  </si>
  <si>
    <t>Realizar las ferias territoriales de atención, orientación y protección al usuario de servicios de comunicaciones realizadas- (informe de las ferias realizadas)</t>
  </si>
  <si>
    <t># de # de ferias realizadas / 5 # de ferias a realizar</t>
  </si>
  <si>
    <t>C-3503-0200-18-40401c</t>
  </si>
  <si>
    <t>Medición de la efectividad de los contratos de transacción de Arreglo Directo en la posible reducción de demandas que puedan llegar a la delegatura de asuntos Jurisdiccionales (informe de medición de la efectividad).</t>
  </si>
  <si>
    <t># de Informe generado / 1 informe programado</t>
  </si>
  <si>
    <t>Realizar Jornada Nacional de las soluciones en materia de protección al consumidor.</t>
  </si>
  <si>
    <t># de Jornadas realizadas / 2 Jornadas programadas</t>
  </si>
  <si>
    <t>Invitaciones del servicio arreglo directo en casas y rutas del consumidor de bienes y servicios realizadas</t>
  </si>
  <si>
    <t># de Invitaciones realizadas / 5100 Invitaciones programadas</t>
  </si>
  <si>
    <t>Arreglo directo ofrecido a consumidores de bienes y servicios que buscan un espacio de solución a sus diferencias con proveedores o comerciantes en una relación de consumo, realizados de forma presencial o virtual.</t>
  </si>
  <si>
    <t>% de % de reuniones de arreglos directos realizados 
(encuentros realizados / invitaciones enviadas) X 100 / 25% de % de reuniones de arreglos directos a realizar</t>
  </si>
  <si>
    <t>Plan estratégico de ofertas de servicios misionales en todo el territorio nacional, por medio de Casas y Rutas del Consumidor, ejecutado</t>
  </si>
  <si>
    <t>Definir y aprobar el plan de trabajo estratégico de ofertas de servicios misionales. (Plan elaborado y aprobado)</t>
  </si>
  <si>
    <t># de Plan estratégico aprobado / 1 Plan estratégico programado</t>
  </si>
  <si>
    <t>Ejecutar el plan estratégico de ofertas de servicios misionales. (Seguimiento al plan de trabajo y sus evidencias)</t>
  </si>
  <si>
    <t>% de Porcentaje de avance de las actividades programadas / 100% de Porcentaje programado para el Plan estratégico a ejecutar</t>
  </si>
  <si>
    <t>CONPES</t>
  </si>
  <si>
    <t>Socialización de la Guía sobre Diversidad Sexual y Enfoque e Identidad de Género en las Relaciones de Consumo, a la ciudadanía, realizadas</t>
  </si>
  <si>
    <t># de Jornadas de socialización realizadas / 2 Jornadas de socialización programadas</t>
  </si>
  <si>
    <t>Definir y aprobar la estrategia de socialización de la guía sobre Diversidad Sexual y Enfoque e Identidad de Género en las Relaciones de Consumo</t>
  </si>
  <si>
    <t># de Estrategia definida / 1 Estrategia programada</t>
  </si>
  <si>
    <t>Aplicar la estrategia de socialización de la guía sobre Diversidad Sexual y Enfoque e Identidad de Género en las Relaciones de Consumo</t>
  </si>
  <si>
    <t># de Estrategia de socialización realizada / 2 Estrategia de socialización programada</t>
  </si>
  <si>
    <t>Guía de Aprendizaje en Derecho de Consumo para grupos vulnerables, minorías étnicas y/o en condición de discapacidad. (Informe de la guia traducida)</t>
  </si>
  <si>
    <t># de Informe generado / 1 Informe programado</t>
  </si>
  <si>
    <t>3003-GRUPO DE TRABAJO DE APOYO A LA RED NACIONAL DE PROTECCIÓN  AL CONSUMIDOR;
71-GRUPO DE TRABAJO DE FORMACION;
73-GRUPO DE TRABAJO DE COMUNICACION</t>
  </si>
  <si>
    <t>Definir la población en condiciones de discapacidad a la que se orientará la Guía de Aprendizaje en Derecho de Consumo (Acta de aprobación)</t>
  </si>
  <si>
    <t># de Acta de aprobación realizada / 1 Acta de aprobación programada</t>
  </si>
  <si>
    <t>Traducir la Guía de Aprendizaje en Derecho de Consumo para grupos vulnerables, (traducción de la Guía)</t>
  </si>
  <si>
    <t># de Guia traducida / 1 Guia por traducir</t>
  </si>
  <si>
    <t>Diagramar o producir la Guía de Aprendizaje en Derecho de Consumo de acuerdo con la población  en condición de discapacidad definida</t>
  </si>
  <si>
    <t># de Guia diagramada / 1 Guia para diagramar</t>
  </si>
  <si>
    <t>3003.4.4</t>
  </si>
  <si>
    <t>Definir y aprobar la estrategia de publicación de la Guía de Aprendizaje en Derecho de Consumo (acta de aprobación)</t>
  </si>
  <si>
    <t>3003.4.5</t>
  </si>
  <si>
    <t>Publicar la Guía de Aprendizaje en Derecho de Consumo para grupos vulnerables, minorías étnicas y/o en condición de discapacidad.</t>
  </si>
  <si>
    <t># de Guía publicada / 1 Guía a publicar</t>
  </si>
  <si>
    <t>C-3503-0200-20-40401c</t>
  </si>
  <si>
    <t>Procesos de Competencia Desleal y Propiedad Industrial, finalizados.  (Informe consolidado).</t>
  </si>
  <si>
    <t># de demandas gestionadas / 170 demandas a gestionar</t>
  </si>
  <si>
    <t>Finalizar acciones de competencia desleal y propiedad industrial  (Listado mensual en Excel de autos o sentencias finalizados)</t>
  </si>
  <si>
    <t>4000.1.2</t>
  </si>
  <si>
    <t>Calificar el 100% las demandas de competencia desleal y propiedad industrial que hayan sido radicadas hasta el 20 de noviembre de 2026 (Informe mensual consolidado)</t>
  </si>
  <si>
    <t>% de Demandas calificadas / 100% de demandas a calificar</t>
  </si>
  <si>
    <t>Demandas de protección al consumidor, en fase de calificación que hayan sido radicadas hasta el 20 de noviembre de 2026, gestionadas. (Informe consolidado).</t>
  </si>
  <si>
    <t>% de Acciones de protección al consumidor gestionadas / 100% de Acciones de protección al consumidor por gestionar</t>
  </si>
  <si>
    <t>Gestionar el 100% las demandas de protección al consumidor que hayan sido radicadas hasta el 20 de noviembre de 2026 (Informe mensual consolidado)</t>
  </si>
  <si>
    <t>Procesos de protección al consumidor admitidos, finalizados.  (Informe consolidado).</t>
  </si>
  <si>
    <t>Finalizar las acciones de protección al consumidor admitidas y pendientes de decisión (Listado mensual en Excel de autos o sentencias finalizados)</t>
  </si>
  <si>
    <t>Trámite para la verificación del cumplimiento de las sentencias, transacciones y conciliaciones a favor del consumidor legalmente celebradas, finalizados (Informe consolidado).</t>
  </si>
  <si>
    <t># de procesos en verificación del cumplimiento finalizados / 10000 Procesos en verificación del cumplimiento a finalizar</t>
  </si>
  <si>
    <t>Articulación  para el fortalecimiento interinstitucional, mediante el análisis trimestral de tendencias, problemáticas y oportunidades de mejora identificadas en el Servicio de Administración de Justicia de la Delegatura para Asuntos Jurisdiccionales, orientado a la toma de decisiones estratégicas y a la optimización de la experiencia del usuario, realizadas (Reportes trimestrales)</t>
  </si>
  <si>
    <t># de Reportes trimestrales realizados / 4 Reportes trimestrales por realizar</t>
  </si>
  <si>
    <t>3000-DESPACHO DEL SUPERINTENDENTE DELEGADO PARA LA PROTECCIÓN DEL CONSUMIDOR;
4000-DESPACHO DEL SUPERINTENDENTE DELEGADO PARA ASUNTOS JURISDICCIONALES</t>
  </si>
  <si>
    <t>Elaborar reportes trimestrales con la identificación de las principales problemáticas que presentan los usuarios que acuden ante el Servicio de Administración de Justicia de la Delegatura para Asuntos Jurisdiccionales, con el fin de apoyar la toma de decisiones (Acta de reunión).</t>
  </si>
  <si>
    <t># de Actas de reuniones realizadas / 4 Actas de reuniones a realizar</t>
  </si>
  <si>
    <t>Elaborar y radicar reportes trimestrales con la identificación de las principales problemáticas que presentan los usuarios que acuden ante el Servicio de Administración de Justicia de la Delegatura para Asuntos Jurisdiccionales,con el fin de apoyar la toma de decisiones por parte de las dependencias a las cuales se dirija el informe (Reportes trimestrales radicados).</t>
  </si>
  <si>
    <t># de Reportes trimestrales radicados / 4 Reportes trimestrales por radicadar</t>
  </si>
  <si>
    <t>Fortalecimiento de los controles operacionales y herramientas de seguimiento, efectuado. (Informe final).</t>
  </si>
  <si>
    <t># de informes finales elaborados / 1 informe final a elaborar</t>
  </si>
  <si>
    <t>Identificar oportunidades de mejora y de controles en la operación y seguimiento de la Delegatura para Asuntos Jurisdiccionales (Acta de identificación de oportunidades)</t>
  </si>
  <si>
    <t># de Actas de identificación de oportunidades / 1 acta de identificación de oportunidades a elaborar</t>
  </si>
  <si>
    <t>Propuesta de herramienta de acuerdo con las oportunidades identificadas y seleccionadas de los controles en la operación y seguimiento de la Delegatura para Asuntos Jurisdiccionales (Informe final)</t>
  </si>
  <si>
    <t>Estrategia de divulgación y puesta en conocimiento a través de los diferentes canales de comunicación de la entidad,  ejecutada  (Capturas de pantalla  de la publicación de la campaña)</t>
  </si>
  <si>
    <t># de Campañas ejecutadas / 6 Campañas a ejecutar</t>
  </si>
  <si>
    <t>Mesas de trabajo para definir la estrategia de divulgación (canales de comunicación, contenido,fechas de publicación de las audiencias en materia de asuntos jurisdiccionales. (Brief enviado a traves de correo electronico)</t>
  </si>
  <si>
    <t># de correo electrónico enviado / 1 correo electrónico a enviar</t>
  </si>
  <si>
    <t>Elaborar y presentar el concepto gráfico y racional de la campaña y sus diferentes ejes temáticos (correo electrónico con Documento en el que se observe el concepto gráfico y racional de la campaña integral y sus diferentes ejes temáticos)</t>
  </si>
  <si>
    <t># de concepto gráfico elaborado y presentado / 1 concepto gráfico a elaborar y presentar</t>
  </si>
  <si>
    <t>Revisar y aprobar la propuesta por parte del área responsable (correo electrónico con documento aprobado)</t>
  </si>
  <si>
    <t># de propuesta revisada y aprobada / 1 propuesta a revisar y aprobar</t>
  </si>
  <si>
    <t>Ejecutar la publicaciób de la estrategia, de acuerdo con el cronograma establecido.(Certificado de publicación de la estrategia)</t>
  </si>
  <si>
    <t>Creación del Centro de Conciliación, Arbitraje y Amigable Composición en materia de consumo, competencia desleal y propiedad industrial, aprobada. (Resolución de aprobación expedida por el Ministerio de Justicia y del Derecho).</t>
  </si>
  <si>
    <t># de Resolución de aprobación expedida / 1 Resolución de aprobación por expedir</t>
  </si>
  <si>
    <t>Realizar mesa de trabajo con el Ministerio de Justicia y del Derecho, para presentar el proyecto del Centro de Conciliación , Arbitraje y Amigable Composición  en materia de consumo, competencia desleal y propiedad industrial (listado de asistencia).</t>
  </si>
  <si>
    <t># de Mesa de trabajo realizada / 1 mesa de trabajo a realizar</t>
  </si>
  <si>
    <t>4000.8.2</t>
  </si>
  <si>
    <t>Aprobar por parte del Ministerio de Justicia y del Derecho del Centro de Conciliación , Arbitraje y Amigable Composición  en materia de consumo, competencia desleal y propiedad industrial (Resolución de aprobación).</t>
  </si>
  <si>
    <t>C-3503-0200-21-40401c</t>
  </si>
  <si>
    <t>Campañas de control preventivo en metrología legal en los sectores de hidrocarburos o productos preempacados (Informe con análisis del desarrollo de la campaña)</t>
  </si>
  <si>
    <t># de Campañas realizadas / 3 Campañas programadas</t>
  </si>
  <si>
    <t>Planificar las campañas: incluye la definición del objetivo, alcance (regiones, municipios, establecimientos de comercio y fabricantes o importadores que serán abarcados por la campaña), metas  e indicadores de medición. (Documento con la planificación de la campaña)</t>
  </si>
  <si>
    <t># de Campañas planificadas / 3 Campañas programadas</t>
  </si>
  <si>
    <t># de Cronogramas elaborados / 3 Cronogramas programados</t>
  </si>
  <si>
    <t>Ejecutar el cronograma de visitas y requerimientos (Seguimiento al cronograma/Plan de trabajo)</t>
  </si>
  <si>
    <t>Realizar el análisis del desarrollo de la campaña (Informe con análisis del desarrollo de la campaña)</t>
  </si>
  <si>
    <t># de Informes con análisis del desarrollo de la campaña realizados / 3 Informes con análisis del desarrollo de la campaña a realizar</t>
  </si>
  <si>
    <t>Campañas de control preventivo en reglamentos técnicos en los temas de electricidad, seguridad vial, hogar, construcción, productos o sector de hidrocarburos</t>
  </si>
  <si>
    <t>Campañas de control preventivo en control de precios en los sectores de hidrocarburos, medicamentos o leche cruda.</t>
  </si>
  <si>
    <t>Análisis de Impacto Normativo -AIN Ex post del Reglamento Técnico Metrológico aplicable a Preenvasados. Etapas 7 a 8: De acuerdo con la guía metodológica del DNP. (Documento  de los pasos 7 al 8  ajustado y correo electrónico o memorando de remisión  al Grupo de Trabajo de Regulación / Único entregable)</t>
  </si>
  <si>
    <t># de Documento  de los pasos 7 al 8  ajustado y correo electrónico o memorando de remisión  al Grupo de Trabajo de Regulación / Único entregable / 1 Documento  de los pasos 7 al 8  ajustado y correo electrónico o memorando de remisión  al Grupo de Trabajo de Regulación / Único entregable</t>
  </si>
  <si>
    <t>Elaborar y enviar al Grupo de Trabajo de Regulación el documento que contenga la información correspondiente a los pasos 7 al 8 de la guía de evaluación ex post del DNP. (Documento con los pasos del 7 al 8  y correo electrónico o memorando de remisión al Grupo de Trabajo de Regulación / Único entregable)</t>
  </si>
  <si>
    <t># de Documento con los pasos del 7 al 8  y correo electrónico o memorando de remisión al Grupo de Trabajo de Regulación / Único entregable / 1 Documento con los pasos del 7 al 8  y correo electrónico o memorando de remisión al Grupo de Trabajo de Regulación / Único entregable</t>
  </si>
  <si>
    <t>Revisar jurídicamente el documento de los pasos 7 al 8 y enviarlo a la dependencia solicitante. (Documento de los pasos 7 al 8 con observaciones y correo electrónico o memorando de remisión a la dependencia solicitante / Único entregable)</t>
  </si>
  <si>
    <t># de Documento  de los pasos 7 al 8  ajustado y correo electrónico o memorando de remisión  al Grupo de Trabajo de Regulación / 1 Documento  de los pasos 7 al 8  ajustado y correo electrónico o memorando de remisión  al Grupo de Trabajo de Regulación</t>
  </si>
  <si>
    <t>Ajustar el documento de los pasos 7 al 8  y remitirlo al Grupo de Trabajo de Regulación para publicación. (Documento  de los pasos 7 al 8  ajustado y correo electrónico o memorando de remisión  al Grupo de Trabajo de Regulación / Único entregable)</t>
  </si>
  <si>
    <t># de Documento ajustado / 1 Documento a ajustar</t>
  </si>
  <si>
    <t>Análisis de Impacto Normativo -AIN ex ante de Cinemómetros (Documento de AIN ajustado y correo electrónico o memorando de remisión  al Grupo de Mejora Regulatoria del DNP).</t>
  </si>
  <si>
    <t># de Análisis realizado / 1 Análisis a realizar</t>
  </si>
  <si>
    <t>Elaborar y enviar al Grupo de Trabajo de Regulación el documento de AIN ex ante. (Documento de AIN y correo electrónico de remisión o memorando al Grupo de Trabajo de Regulación / Único entregable)</t>
  </si>
  <si>
    <t># de Documento elaborado y enviado / 1 Documento a elaborar y enviar</t>
  </si>
  <si>
    <t>Revisar jurídicamente el documento de AIN ex ante y enviarlo a la dependencia solicitante. (Documento de AIN con observaciones y correo electrónico o memorando de remisión a la dependencia solicitante)</t>
  </si>
  <si>
    <t># de Documento revisado / 1 Documento a revisar</t>
  </si>
  <si>
    <t>Ajustar el documento de AIN ex ante y remitirlo al Grupo de Trabajo de Regulación para publicación para recibir comentarios.  (Documento de AIN ajustado y correo electrónico o memorando de remisión  al Grupo de Trabajo de Regulación)</t>
  </si>
  <si>
    <t>Analizar los comentarios presentados al documento definitivo AIN ex ante, ajustar  si es del caso, dar respuesta a los participantes en la consulta y diligenciar la matriz de comentarios dispuesta. Enviar al Grupo de Regulación (Memorando de remisión -correo electrónico de remisión y documento definitivo AIN ex ante ajustado / Formato Matriz comentarios  Único entregable)</t>
  </si>
  <si>
    <t># de Documento de Comentarios revisados / 1 Documento de Comentarios a revisar</t>
  </si>
  <si>
    <t>Remitir al Grupo de Mejora Regulatoria del DNP el documento AIN ex ante para la revisión metodológica.  (Documento de AIN ajustado y correo electrónico de remisión o memorando al Grupo de Mejora Regulatoria del DNP)</t>
  </si>
  <si>
    <t># de Documento remitido / 1 Documento a remitir</t>
  </si>
  <si>
    <t>Fortalecimiento de la gobernanza interinstitucional, orientado a establecer mecanismos de coordinación y asignación de recursos para las actividades de IVC en las regulaciones vigentes. Informe de actividades ejecutadas en las mesas de trabajo (Informe ejecutivo de avances de las mesas de trabajo).</t>
  </si>
  <si>
    <t># de Informe elaborado / 1 informe a elaborar</t>
  </si>
  <si>
    <t>Identificar los problemas asociados a IVC, de las regulaciones vigentes emitidas por los reguladores. (Informe ejecutivo con identificación de problemas y entidades involucradas).</t>
  </si>
  <si>
    <t># de Documento de problemas identificados / 1 Documento de problemas a identificar</t>
  </si>
  <si>
    <t>Ralizar mesas de Trabajo con las diferentes entidades reguladoras.(Archivo con las actas de reunión y listado de asistencia).</t>
  </si>
  <si>
    <t># de Mesas realizadas / 1 Mesas a realizar</t>
  </si>
  <si>
    <t>Realizar Informe de actividades ejecutadas en las mesas de trabajo (Informe ejecutivo de avances de las mesas de trabajo)</t>
  </si>
  <si>
    <t>Proyecto de Ley "Mercados Regulados", elaborado y enviado para comentarios,.(Correo electrónico o memorando de envío a entidades del Borrador del articulado para comentarios).</t>
  </si>
  <si>
    <t># de Correo electrónico o memorando de envío a entidades del Borrador del articulado para comentarios / 1 Correo electrónico o memorando de envío a entidades del Borrador del articulado para comentarios</t>
  </si>
  <si>
    <t>Realizar un análisis jurídico, institucional y operativo que permita identificar las brechas, vacíos, duplicidades y obsolescencias del régimen vigente en materia de metrología legal y reglamentos técnicos (Decreto 1074 de 2015, Ley 1480 de 2011, Decreto 4886 de 2011 y demás normativa asociada). Evaluar cómo estas deficiencias afectan la seguridad jurídica de las competencias de la Delegatura de Reglamentos Técnicos y Metrología Legal, su capacidad para ejercer inspección, vigilancia y control y la suficiencia de recursos para atender un número creciente de reglamentos técnicos y disposiciones de metrología legal. (Informe de resultados del análisis realizado.)</t>
  </si>
  <si>
    <t># de Informe de resultados del análisis realizado / 1 Informe de resultados del análisis realizado</t>
  </si>
  <si>
    <t>Formular alternativas legislativas que permitan solucionar los problemas identificados, tales como clarificación expresa de competencias, mecanismos legales para garantizar recursos permanentes, fortalecimiento del sistema de metrología legal, reglas uniformes para expedición, implementación y evaluación de reglamentos técnicos, y actualización del modelo de vigilancia y control. Incluir análisis comparado y evaluación de impactos de cada alternativa. (Matriz comparativa de alternativas).</t>
  </si>
  <si>
    <t># de Matriz comparativa de alternativas / 1 Matriz comparativa de alternativas</t>
  </si>
  <si>
    <t>Elaborar la primera versión del articulado del proyecto de ley, incorporando la reorganización de competencias, mecanismos para asegurar la financiación de las funciones de la Delegatura, fortalecimiento del Sistema Nacional de la Calidad, disposiciones para la modernización de la infraestructura metrológica y actualización de los procedimientos en materia de reglamentos técnicos. Incluir exposición de motivos que argumente la necesidad, coherencia y beneficios del proyecto. (Documento borrador del articulado del proyecto de ley).</t>
  </si>
  <si>
    <t># de Documento borrador del articulado del proyecto de ley / 1 Documento borrador del articulado del proyecto de ley</t>
  </si>
  <si>
    <t>Presentar y socializar la primera versión del articulado con Entidades y organizaciones con interés y relevancia en el contenido del proyecto para considerar las observaciones y comentarios que consideren pertinentes. (Correo electrónico o memorando de envío a entidades del Borrador del articulado para comentarios).</t>
  </si>
  <si>
    <t>Informe donde se evidencien los posibles efectos negativos del uso e implementación de sistemas de IA frente a los derechos de privacidad de los titulares de la información con fundamento en los incidentes de seguridad reportados en el registro nacional de bases de datos administrados por la Superintendencia de Industria y Comercio por vulnerar al régimen de protección de datos personales. Acción 5.12 CONPES 4144, realizado y publicado  (informe)</t>
  </si>
  <si>
    <t>7000-DESPACHO DEL SUPERINTENDENTE DELEGADO PARA LA PROTECCIÓN DE DATOS PERSONALES;
7100-DIRECCIÓN DE INVESTIGACIONES DE PROTECCIÓN DE DATOS PERSONALES</t>
  </si>
  <si>
    <t>Elaborar informe del análisis de los resultados encontrados. (Documento)</t>
  </si>
  <si>
    <t>Solicitar la publicación del documento (Link de publicación)</t>
  </si>
  <si>
    <t>Evento en temas relacionados con datos personales, realizado (Registros fotográficos)</t>
  </si>
  <si>
    <t># de eventos realizados / 1 eventos a realizar</t>
  </si>
  <si>
    <t>Diligenciar y enviar Brief sobre el evento (correo/ Brief)</t>
  </si>
  <si>
    <t># de Brief enviado / 1 Brief a enviar</t>
  </si>
  <si>
    <t>Presentar propuesta de difusión del evento (Propuesta/correo)</t>
  </si>
  <si>
    <t># de Propuesta presentada / 1 Propuesta a presentar</t>
  </si>
  <si>
    <t>7000.2.3</t>
  </si>
  <si>
    <t>Revisar y aprobar la propuesta (correo de aprobación)</t>
  </si>
  <si>
    <t># de propuesta aprobada / 1 propuesta a aprobar</t>
  </si>
  <si>
    <t>7000.2.4</t>
  </si>
  <si>
    <t>Ejecutar la propuesta de difusión y realizar el evento (informe de ejeción del evento con registro fotografico)</t>
  </si>
  <si>
    <t># de Evento realizado / 1 Evento a realizar</t>
  </si>
  <si>
    <t>Presentar propuesta de difusión de la campaña de divulgación   (Brief de presentación de campaña)</t>
  </si>
  <si>
    <t>7000.3.3</t>
  </si>
  <si>
    <t>7000.3.4</t>
  </si>
  <si>
    <t>C-3503-0200-19-20104c</t>
  </si>
  <si>
    <t>Capacitaciones dirigidas a los sujetos obligados para la adecuada inscripción de sus bases de datos en el Registro Nacional de Bases de Datos (RNBD), realizadas (registros fotográficos/capturas de pantallas )</t>
  </si>
  <si>
    <t>73-GRUPO DE TRABAJO DE COMUNICACION;
7100-DIRECCIÓN DE INVESTIGACIONES DE PROTECCIÓN DE DATOS PERSONALES</t>
  </si>
  <si>
    <t>Desarrollo de un componente de inteligencia artificial (IA) para validar quejas o denuncias en la etapa preliminar de la dirección de Habeas Data para atender el volumen de reclamaciones y mejorar los tiempos de atención, implementado ( 1. Formato Acta de Entrega de Desarrollo de Software GS03-F25,  2. Documento de  presentación final)</t>
  </si>
  <si>
    <t># de Desarrollo implementado / 1 Desarrollo a implementar</t>
  </si>
  <si>
    <t># de Requerimiento elaborado / 1 Requerimiento a elaborar</t>
  </si>
  <si>
    <t>Planeación y gestión de la solución  (1. Reporte planeación de tareas, línea base de requerimientos (historias de usuario) y entregables  en la herramienta devops 2. plan de pruebas diseñado y registrado en la herramienta devops)</t>
  </si>
  <si>
    <t># de Solución gestionada / 1 Solución a gestionar</t>
  </si>
  <si>
    <t>Desarrollar la solución (1. Captura de pantalla del Código fuente registrado en devops / 2. Captura de pantalla  de casos de prueba ejecutados por desarrollo. 3. Informe de desarrollo )</t>
  </si>
  <si>
    <t># de Solución Desarrollada / 1 Solución a desarrollar</t>
  </si>
  <si>
    <t>7200.1.5</t>
  </si>
  <si>
    <t>Pruebas de aceptación (1.Captura de pantalla  de casos de prueba ejecutados para aceptación / 2. Formato Acta de Prueba de Desarrollo de Software GS03-F26 )</t>
  </si>
  <si>
    <t># de Formato de pruebas realizadas / 1 Formato de pruebas a realizar</t>
  </si>
  <si>
    <t>7200.1.6</t>
  </si>
  <si>
    <t>Realizar la documentación y despliegue en producción sujeto a resultados de pruebas (1. Formato Arquitectura de Software GS03F21, ya sea nuevo o actualizado, 2. Formato Manual Técnico GS03-F22 y 3. Formato Manual de Usuario GS03-F24 nuevo o actualizado)</t>
  </si>
  <si>
    <t># de Documento de despliegue realizado / 1 Documento de despliegue a realizar</t>
  </si>
  <si>
    <t>7200.1.7</t>
  </si>
  <si>
    <t>Realizar cierre del proyecto y socialización ( 1. Formato Acta de Entrega de Desarrollo de Software GS03-F25,  2. Documento de  presentación final)</t>
  </si>
  <si>
    <t># de Documento de presentación final / 1 Documento de presentación final a presentar</t>
  </si>
  <si>
    <t>Módulo de seguimiento a la contratación a persona natural, implementado (Formato Arquitectura de Software GS03F21 actualizado, Formato Acta de Entrega de Desarrollo de Software GS03-F25)</t>
  </si>
  <si>
    <t># de Herramienta puesta en funcionamiento / 1 Herramienta diseñada</t>
  </si>
  <si>
    <t>Elaborar y aprobar requerimiento (Formato Solicitud de Requerimientos a Sistemas de Información GS03-F18 Formato Lista de Chequeo de Requisitos de Seguridad de la Información GS03-F27 )</t>
  </si>
  <si>
    <t>Planear y gestionar de la solución  (Reporte planeación de tareas, línea base de requerimientos (historias de usuario) y entregables  en la herramienta devops plan de pruebas diseñado y registrado en la herramienta devops)</t>
  </si>
  <si>
    <t>105.1.3</t>
  </si>
  <si>
    <t>Diseñar la solución (Diseño de arquitectura actualizada en la herramienta especializada de arquitectura / Único entregable)</t>
  </si>
  <si>
    <t>105.1.4</t>
  </si>
  <si>
    <t>105.1.5</t>
  </si>
  <si>
    <t>Realizar Pruebas de Aceptación (Formato Acta de Prueba de Desarrollo de Software GS03-F26 / Único entregable)</t>
  </si>
  <si>
    <t>105.1.6</t>
  </si>
  <si>
    <t>Realizar manuales y capacitar a los usuarios (Formato Manual Técnico GS03-F22 y Formato Manual de Usuario GS03-F24 nuevo o actualizado  Registro de Capacitación)</t>
  </si>
  <si>
    <t>105.1.7</t>
  </si>
  <si>
    <t>Realizar cierre del proyecto (Formato Arquitectura de Software GS03F21 actualizado, Formato Acta de Entrega de Desarrollo de Software GS03-F25)</t>
  </si>
  <si>
    <t>105.2</t>
  </si>
  <si>
    <t>Acciones para la mejora y sostenibilidad  del MIPG, ejecutadas. (informe de seguimiento y evidencias de las acciones realizadas)</t>
  </si>
  <si>
    <t>% de Acciones ejecutadas en su totalidad / 1% de Acciones programadas</t>
  </si>
  <si>
    <t>105-GRUPO DE TRABAJO DE CONTRATACIÓN;
30-OFICINA ASESORA DE PLANEACIÓN</t>
  </si>
  <si>
    <t>105.2.1</t>
  </si>
  <si>
    <t>Verificar si los procesos contractuales publicados por la entidad en la vigencia 2025 les aplicaban  los documentos tipo, establecidos por CCE, para los proceso de: infraestructura de transporte, infraestructura de agua potable y saneamiento básico,  gestión catastral con enfoque multipropósito e infraestructura social. (informe con la verificación de los procesos)</t>
  </si>
  <si>
    <t>% de procesos verificados / 1% de Total procesos a verificar</t>
  </si>
  <si>
    <t>105.2.2</t>
  </si>
  <si>
    <t>Actualizar el procedimiento Etapa de Planeación, incluyendo que: cuando no exista un Acuerdo Marco de Precios para el bien o servicio requerido, la  entidad debe estudiar, comparar e identificar las ventajas de utilizar la bolsa de productos para la adquisición respectiva frente a la subasta inversa o a la promoción de un nuevo Acuerdo Marco de Precios (procedimiento en etapa de planeación actualizado y publicado/pantallazo de SIGI)</t>
  </si>
  <si>
    <t>% de procedimiento actualizado / 1% de procedimiento por actualizar</t>
  </si>
  <si>
    <t>105.3</t>
  </si>
  <si>
    <t>Compras públicas con tejido social orientada a la incorporación de criterios de priorización y participación de grupos de valor en los procesos contractuales de elementos de uso interno de la Entidad. Realizadas.  (Un (1) Informe de resultados)</t>
  </si>
  <si>
    <t>% de Compras con tejido social implementadas / 100% de Compras con tejido social a implementar</t>
  </si>
  <si>
    <t>105.3.1</t>
  </si>
  <si>
    <t>Realizar capacitación a los funcionarios y colaboradores del GSAyRF y GTC por parte de la Agencia Nacional de Contratación Pública Colombia Compra Eficiente en materia de compras públicas con enfoque social, haciendo uso de los contratos marco de precios vigentes mediante el portal web tienda virtual dispuesto por la ANCP.  (Un (1)   Acta sobre el desarrollo de la capacitación junto con los respectivos listados de Asistencia.)</t>
  </si>
  <si>
    <t># de Capacitación realizada / 1 Capacitación a realizar</t>
  </si>
  <si>
    <t>105.3.2</t>
  </si>
  <si>
    <t>Diseñar los lineamientos de tejido social priorizados de la entidad, para la inclusión de criterios sociales en materia de selección al momento de estructurar y gestionar compras públicas de elementos de uso interno, a través del portal web tienda virtual dispuesto por la ANCP.  (Un (1) Documento con los lineamientos de tejido social)</t>
  </si>
  <si>
    <t># de Lineamientos diseñados / 1 Lineamientos a diseñar</t>
  </si>
  <si>
    <t>105.3.3</t>
  </si>
  <si>
    <t>Socializar los lineamientos establecidos a las diferentes áreas solicitantes; y capacitar a los enlaces encargados de gestionar las necesidades. 
(Lista de asistencia,  memorias de la capacitación)</t>
  </si>
  <si>
    <t>105.3.4</t>
  </si>
  <si>
    <t>Verificar la inclusion de los lineamientos de tejido social en los procesos de las compras públicas  de acuerdo a las necesidades de la Entidad.
 (Una (1) Matriz compilatoria de los procesos de compras publicas  adelantadas por la entidad, incluyendo toda la información cuantitativa y cualitativa del proceso de compra)</t>
  </si>
  <si>
    <t># de Compras con tejido social implementadas / 1 Compras con tejido social a implementar</t>
  </si>
  <si>
    <t>105.3.5</t>
  </si>
  <si>
    <t>Realizar medición de resultados a los procesos que se aplicaron los lineamietos de tejido socal. (Informe en el que se presenten los resultados de la implementación de las actividades)</t>
  </si>
  <si>
    <t># de Mediciones realizadas / 1 Mediciones a realizar</t>
  </si>
  <si>
    <t>Aplicativo de devoluciones con autogestión para la ciudadanía,   evolucionado (1. Formato Arquitectura de Software GS03F21 actualizado. 2. Formato Acta de Entrega de Desarrollo de Software GS03-F25)</t>
  </si>
  <si>
    <t># de aplicativo actualizado y operando / 1 aplicativo planeado</t>
  </si>
  <si>
    <t>130-DIRECCIÓN FINANCIERA;
20-OFICINA DE TECNOLOGÍA E INFORMÁTICA</t>
  </si>
  <si>
    <t>Elaborar y aprobar requerimiento (1. Formato Solicitud de Requerimientos a Sistemas de Información GS03-F18 2. Formato Lista de Chequeo de Requisitos de Seguridad de la Información GS03-F27)</t>
  </si>
  <si>
    <t># de Requerimiento elaborado y aprobado / 2 Requerimiento a elaborar y aprobar</t>
  </si>
  <si>
    <t>Diseñar la solución (1. Formato Arquitectura de Software GS03F21, ya sea nuevo o actualizado hasta el capitulo 2  / Único entregable)</t>
  </si>
  <si>
    <t>Planear  y gestionar la solución  (1. Reporte planeación de tareas, línea base de requerimientos (historias de usuario) y entregables  en la herramienta devops 2. plan de pruebas diseñado y registrado en la herramienta devops)</t>
  </si>
  <si>
    <t># de Solución planeada y gestionada / 2 Solución a ser planeada y gestionada</t>
  </si>
  <si>
    <t>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t>
  </si>
  <si>
    <t># de Componente Software construido / 4 Componente Software a construir</t>
  </si>
  <si>
    <t>130.1.6</t>
  </si>
  <si>
    <t>Realizar manuales y capacitar a los usuarios (1.Formato Manual de Usuario GS03-F24 nuevo o actualizado  2. Registro de Capacitación)</t>
  </si>
  <si>
    <t># de Manuales con capacitaciones realizadas / 2 Manuales con capacitaciones a realizar</t>
  </si>
  <si>
    <t>130.1.7</t>
  </si>
  <si>
    <t>Realizar cierre del proyecto (1. Formato Arquitectura de Software GS03F21, ya sea nuevo o actualizado hasta el capitulo 2 . 2. Formato Acta de Entrega de Desarrollo de Software GS03-F25)</t>
  </si>
  <si>
    <t># de Acta de Entrega de Desarrollo de Software / 2 Acta programada de Entrega de Desarrollo de Software</t>
  </si>
  <si>
    <t>130.2</t>
  </si>
  <si>
    <t>Aplicativo de recaudos, con interoperabilidad con SIPI y mejoras en la legalización y conciliación, evolucionado (1. Formato Arquitectura de Software GS03F21 actualizado.  2. Formato Acta de Entrega de Desarrollo de Software GS03-F25)</t>
  </si>
  <si>
    <t>130-DIRECCIÓN FINANCIERA;
20-OFICINA DE TECNOLOGÍA E INFORMÁTICA;
2000-DESPACHO DEL SUPERINTENDENTE DELEGADO PARA LA PROPIEDAD INDUSTRIAL</t>
  </si>
  <si>
    <t>130.2.1</t>
  </si>
  <si>
    <t>Elaborar y aprobar dos requerimientos (1. Formato Solicitud de Requerimientos a Sistemas de Información GS03-F18 2. Formato Lista de Chequeo de Requisitos de Seguridad de la Información GS03-F27)</t>
  </si>
  <si>
    <t>130.2.2</t>
  </si>
  <si>
    <t>130.2.3</t>
  </si>
  <si>
    <t>130.2.4</t>
  </si>
  <si>
    <t>130.2.5</t>
  </si>
  <si>
    <t>130.2.6</t>
  </si>
  <si>
    <t>130.2.7</t>
  </si>
  <si>
    <t>130.3</t>
  </si>
  <si>
    <t>Sistema de multas integrado con recaudos y cobros, evolucionado (1. Formato Arquitectura de Software GS03F21 actualizado. 2. Formato Acta de Entrega de Desarrollo de Software GS03-F25)</t>
  </si>
  <si>
    <t>11-GRUPO DE TRABAJO DE COBRO COACTIVO;
130-DIRECCIÓN FINANCIERA;
20-OFICINA DE TECNOLOGÍA E INFORMÁTICA</t>
  </si>
  <si>
    <t>130.3.1</t>
  </si>
  <si>
    <t>130.3.2</t>
  </si>
  <si>
    <t>130.3.3</t>
  </si>
  <si>
    <t>130.3.4</t>
  </si>
  <si>
    <t>130.3.5</t>
  </si>
  <si>
    <t>130.3.6</t>
  </si>
  <si>
    <t>130.3.7</t>
  </si>
  <si>
    <t>130.4</t>
  </si>
  <si>
    <t>Plan de capacitaciones implementado (Cronograma trimestral de planeación y seguimiento)</t>
  </si>
  <si>
    <t>% de Actividades o porcentaje de avance en el plan ejecutado / 100% de Actividades o porcentaje orevistos para el cumplimiento de la implementación del plan ejecutado</t>
  </si>
  <si>
    <t>130.4.1</t>
  </si>
  <si>
    <t>Crear una subcarpeta denominada "Capacitaciones" en la carpeta del servidor asignada a la Dirección Financiera (10.20.100.241) (Captura que evidencie la creación de la Subcarpeta y sus contenidos)</t>
  </si>
  <si>
    <t># de Subcarpeta creada / 1 Subcarpeta a crear</t>
  </si>
  <si>
    <t>130.4.2</t>
  </si>
  <si>
    <t>Elaborar  un cronograma trimestral de las capacitaciones relacionadas con los temas a cargo de la Dirección con el fin de nombrar un líder que se encarga de coordinar las convocatorias, almacenar las memorias de las capacitaciones y efectuar las socializaciones de las temáticas al interior de la Dirección Financiera (Cronograma elaborado)</t>
  </si>
  <si>
    <t># de Cronograma Elaborado / 1 Cronograma a elaborar</t>
  </si>
  <si>
    <t>Programa de transparencia y etica pública</t>
  </si>
  <si>
    <t>Metodología de costeo de trámites aplicada. (Costeos aplicados y publicados)</t>
  </si>
  <si>
    <t># de Tramites con metodología de costeo / 6 Tramites con metodología de costeo a realizar</t>
  </si>
  <si>
    <t>Definir listado de trámites priorizados. (listado definido)</t>
  </si>
  <si>
    <t># de Listado de trámites priorizados / 1 Listado de trámites a priorizar</t>
  </si>
  <si>
    <t>Actualizar insumos corte 2025. (insumos actualizados)</t>
  </si>
  <si>
    <t># de Documento de Insumos actualizados / 1 Documento de Insumos a actualizar</t>
  </si>
  <si>
    <t>Levantamiento actividades y tiempos de atención de los trámites seleccionados. (Documento con las actividades y tiempos seleccionadas)</t>
  </si>
  <si>
    <t># de Actividades y tiempos de atención de los trámites seleccionados / 6 Actividades y tiempos de atención de los trámites a seleccionar</t>
  </si>
  <si>
    <t>Calcular el costo de los trámites. (Documento con los costos calculados)</t>
  </si>
  <si>
    <t># de Trámites  con costos calculados / 6 Trámites  con costos a calcular</t>
  </si>
  <si>
    <t>30.1.5</t>
  </si>
  <si>
    <t>Revisar resultados de costeo. (informe con los resultados de costeo)</t>
  </si>
  <si>
    <t># de Resultados de costeo, revisados / 6 Resultados de costeo a revisar</t>
  </si>
  <si>
    <t>30.1.6</t>
  </si>
  <si>
    <t>Socializar los resultados del costeo. (socialización de costeo publicación/correo)</t>
  </si>
  <si>
    <t># de Resultados del costeo Socializados / 6 Resultados del costeo a Socializar</t>
  </si>
  <si>
    <t>Reporte periódico gerencial para toma de decisiones, enviado al equipo directivo (Correos electrónicos con el envío del reporte a los superintendentes delegados)</t>
  </si>
  <si>
    <t># de Reportes enviados / 5 Reportes a enviar</t>
  </si>
  <si>
    <t>Diseñar el formato de reporte. (formato diseñado)</t>
  </si>
  <si>
    <t># de formato diseñado / 1 formato a diseñar</t>
  </si>
  <si>
    <t>Construir la versión 01. (formato construido)</t>
  </si>
  <si>
    <t># de formato construido / 1 formato a construir</t>
  </si>
  <si>
    <t>Enviar los reportes periódicos. (Correos electrónicos con el envío del reporte a los superintendentes delegados)</t>
  </si>
  <si>
    <t># de Reportes enviados / 5 Reportes por enviar</t>
  </si>
  <si>
    <t>Sistema de Gestión de Riesgos para la Integridad Pública -SIGRIP, articulado a la operación del SIGI (Mapa de riesgos actualizado)</t>
  </si>
  <si>
    <t>% de % de sistema articulado / 100% de % de sistema a articular</t>
  </si>
  <si>
    <t>Modificar el Manual del SIGI y los documentos asociados a la planeación estratégica (Captura de pantalla de SIGI)</t>
  </si>
  <si>
    <t>% de Manual del SIGI y los documentos asociados a la planeación estratégica actualizados / 100% de Manual del SIGI y los documentos asociados a la planeación estratégica a actualizar</t>
  </si>
  <si>
    <t>Capacitar y entrenar a los gestores de riesgos y/o líderes de proceso en el sistema. Mayo - junio (listados de asistencia)</t>
  </si>
  <si>
    <t>% de Capacitaciones  y entrenamientos realizados a gestores y/o líderes de proceso / 100% de Capacitaciones  y entrenamientos a realizar a gestores y/o líderes de proceso</t>
  </si>
  <si>
    <t>30.3.3</t>
  </si>
  <si>
    <t>Actualizar el mapa de riesgos institucional, incluyendo los riesgos en contra de la integridad pública. (mapa de riesgos actualizado)</t>
  </si>
  <si>
    <t>% de Mapa de riesgos actualizado / 100% de Mapa de riesgos a actualizar</t>
  </si>
  <si>
    <t>Cafés de Conocimiento y mesas técnicas post- café realizadas. (listas de asistencia)</t>
  </si>
  <si>
    <t># de Cafés y mesas realizadas / 6 Cafés y mesas a realizar</t>
  </si>
  <si>
    <t>Consolidar institucionalmente los aprendizajes de los cafés ya realizados (Cata de conocimiento realizada)</t>
  </si>
  <si>
    <t># de Cafés institucionalizados / 1 Cafés a institucionalizar</t>
  </si>
  <si>
    <t>Identificar y priorizar los temas con valor institucional que serán abogados en los cafés 2026 (Banco de temas consolidado)</t>
  </si>
  <si>
    <t># de Banco de temas consolidado / 1 Banco de temas a consolidar</t>
  </si>
  <si>
    <t>Desarrollar los Cafés de Conocimiento (Listas de asistencia)</t>
  </si>
  <si>
    <t># de Cafés de Conocimiento desarrollados / 6 Cafés de Conocimiento a desarrollar</t>
  </si>
  <si>
    <t>Consolidar los aprendizajes, hallazgos y oportunidades (Memorias)</t>
  </si>
  <si>
    <t># de Memorias consolidadas / 6 Memorias a consolidar</t>
  </si>
  <si>
    <t>Diseñar, ejecutar y monitorear los compromisos de las mesas técnicas poscafé (Listas de Asistencia y reportes de seguimiento a compromisos)</t>
  </si>
  <si>
    <t># de Mesas técnicas monitoreadas / 4 Mesas técnicas a monitorear</t>
  </si>
  <si>
    <t>Programa de Transparencia y Ética Publica,  PEMA 2026 formulado y ejecutado</t>
  </si>
  <si>
    <t>% de % de Plan de trabajo ejecutado / 95% de % de Plan de trabajo por ejecutar</t>
  </si>
  <si>
    <t>Elaborar el plan de ejecución y monitoreo anual del PTEP, en el marco de la ley 2195 de 2022 y su decreto reglamentario 1122 de 2024</t>
  </si>
  <si>
    <t>% de de Plan de trabajo elaborado / 100% de Plan de trabajo a elaborar</t>
  </si>
  <si>
    <t>Ejecutar el plan de ejecución y monitoreo anual - PEMA</t>
  </si>
  <si>
    <t>Acciones  para la mejora y sostenibilidad del MIPG, ejecutadas (Informe de seguimiento y evidencias de las acciones realizadas)</t>
  </si>
  <si>
    <t>% de Acciones ejecutadas / 100% de Acciones programadas</t>
  </si>
  <si>
    <t>Incluir en el ejercicio de programación presupuestal, las instrucciones de anteproyecto 2027  los indicadores de ejecución presupuestal de la vigencia 2025. (comunicación correo/memorando con los lineamientos definidos )</t>
  </si>
  <si>
    <t># de Lineamientos remitidos / 1 Lineamientos para incluir y remitir</t>
  </si>
  <si>
    <t>Realizar y remitir a los gerentes de proyectos, un monitoreo bimestral al comportamiento de la ejecución presupuestal de la inversión (compromisos y obligaciones), tanto de la apropiación de la vigencia, como de las reservas constituídas para la vigencia. (Correo con el monitoreo realizado)</t>
  </si>
  <si>
    <t># de Monitoreos elaborados y enviados / 5 Monitoreos a elaborar y enviar</t>
  </si>
  <si>
    <t>30.6.3</t>
  </si>
  <si>
    <t>Robustecer los lineamientos remitidos a las áreas y el seguimiento a los mismos, para el ejercicio de programación presupuestal de mediano y corto plazo, para que la proyección de las necesidades considere el comportamiento de variables esenciales como demanda de servicios y no solo a los supuestos de crecimiento de la inflación. (Lineamientos enviados/entregados)</t>
  </si>
  <si>
    <t># de Lineamientos enviados o socializados / 1 Lineamientos a enviar o socializar</t>
  </si>
  <si>
    <t>30.6.4</t>
  </si>
  <si>
    <t>Ejecutar una estrategia de lecciones aprendidas y buenas prácticas (Estrategia ejecutada)</t>
  </si>
  <si>
    <t>% de % de Plan de trabajo ejecutado / 100% de % de Plan de trabajo por ejecutar</t>
  </si>
  <si>
    <t>Herramienta de seguimiento de las Medidas de Austeridad del Gasto dirigidas a elevar la eficiencia en el uso de los recursos públicos implementada. (Reporte de implementación de las medidas de austeridad del gasto).</t>
  </si>
  <si>
    <t>% de Herramienta de seguimiento implementada / 100% de Herramienta de seguimiento a implementar</t>
  </si>
  <si>
    <t>Elaborar plan de trabajo para el diseño e implementación de la herramienta de seguimiento de las medidas de austeridad del gasto (Plan de trabajo aprobado).</t>
  </si>
  <si>
    <t>Ejecutar plan de trabajo de diseño e implementación de la herramienta de seguimiento de las mediadas de austeridad del gasto (seguimiento mensual del Plan de Trabajo y sus respectivas evidencias).</t>
  </si>
  <si>
    <t>% de Porcentaje de avance del Plan de trabajo / 100% de Porcentaje de la meta proyectada del plan de trabajo</t>
  </si>
  <si>
    <t xml:space="preserve">Política Gestión de la información estadística </t>
  </si>
  <si>
    <t>SUPERINTENDENCIA DE INDUSTRIA Y COMERCIO - SIC
- PLAN DE ACCIÓN 2026 -</t>
  </si>
  <si>
    <t>SUPERINTENDENCIA DE INDUSTRIA Y COMERCIO - SIC
- PLAN DE ACCIÓN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</si>
</sst>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8" x14ac:knownFonts="1">
    <font>
      <sz val="11"/>
      <color theme="1"/>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0"/>
      <name val="Calibri"/>
      <family val="2"/>
      <scheme val="minor"/>
    </font>
    <font>
      <b/>
      <sz val="18"/>
      <color rgb="FF962D46"/>
      <name val="Calibri"/>
      <family val="2"/>
      <scheme val="minor"/>
    </font>
    <font>
      <b/>
      <sz val="12"/>
      <color rgb="FF962D46"/>
      <name val="Calibri"/>
      <family val="2"/>
      <scheme val="minor"/>
    </font>
    <font>
      <b/>
      <sz val="24"/>
      <color rgb="FF962D46"/>
      <name val="Calibri"/>
      <family val="2"/>
      <scheme val="minor"/>
    </font>
    <font>
      <b/>
      <sz val="12"/>
      <color theme="9" tint="-0.499984740745262"/>
      <name val="Calibri"/>
      <family val="2"/>
      <scheme val="minor"/>
    </font>
    <font>
      <b/>
      <sz val="11"/>
      <color rgb="FFFFC000"/>
      <name val="Calibri"/>
      <family val="2"/>
      <scheme val="minor"/>
    </font>
    <font>
      <b/>
      <sz val="11"/>
      <color theme="8" tint="-0.499984740745262"/>
      <name val="Calibri"/>
      <family val="2"/>
      <scheme val="minor"/>
    </font>
    <font>
      <b/>
      <sz val="11"/>
      <color rgb="FF275317"/>
      <name val="Calibri"/>
      <family val="2"/>
      <scheme val="minor"/>
    </font>
    <font>
      <b/>
      <sz val="11"/>
      <color theme="3" tint="9.9978637043366805E-2"/>
      <name val="Calibri"/>
      <family val="2"/>
      <scheme val="minor"/>
    </font>
    <font>
      <b/>
      <sz val="11"/>
      <color theme="5" tint="-0.249977111117893"/>
      <name val="Calibri"/>
      <family val="2"/>
      <scheme val="minor"/>
    </font>
    <font>
      <b/>
      <sz val="11"/>
      <color rgb="FFC00000"/>
      <name val="Calibri"/>
      <family val="2"/>
      <scheme val="minor"/>
    </font>
    <font>
      <b/>
      <sz val="11"/>
      <color theme="2" tint="-0.749992370372631"/>
      <name val="Calibri"/>
      <family val="2"/>
      <scheme val="minor"/>
    </font>
    <font>
      <b/>
      <sz val="12"/>
      <color rgb="FFFFC000"/>
      <name val="Calibri"/>
      <family val="2"/>
      <scheme val="minor"/>
    </font>
    <font>
      <sz val="10"/>
      <color theme="1"/>
      <name val="Calibri"/>
      <family val="2"/>
      <scheme val="minor"/>
    </font>
    <font>
      <sz val="11"/>
      <color indexed="8"/>
      <name val="Calibri"/>
      <family val="2"/>
      <scheme val="minor"/>
    </font>
    <font>
      <b/>
      <sz val="11"/>
      <name val="Calibri"/>
      <family val="2"/>
    </font>
    <font>
      <b/>
      <sz val="11"/>
      <color rgb="FF000000"/>
      <name val="Calibri"/>
      <family val="2"/>
    </font>
    <font>
      <sz val="11"/>
      <color rgb="FF000000"/>
      <name val="Calibri"/>
      <family val="2"/>
    </font>
    <font>
      <b/>
      <sz val="12"/>
      <color theme="2" tint="-0.499984740745262"/>
      <name val="Calibri"/>
      <family val="2"/>
      <scheme val="minor"/>
    </font>
    <font>
      <sz val="11"/>
      <color rgb="FF3B3838"/>
      <name val="Calibri"/>
      <family val="2"/>
      <scheme val="minor"/>
    </font>
    <font>
      <sz val="9"/>
      <color theme="1"/>
      <name val="Calibri"/>
      <family val="2"/>
      <scheme val="minor"/>
    </font>
    <font>
      <sz val="11"/>
      <color rgb="FFC00000"/>
      <name val="Calibri"/>
      <family val="2"/>
      <scheme val="minor"/>
    </font>
    <font>
      <b/>
      <sz val="18"/>
      <color rgb="FFA40000"/>
      <name val="Calibri"/>
      <family val="2"/>
      <scheme val="minor"/>
    </font>
    <font>
      <b/>
      <sz val="12"/>
      <color theme="0"/>
      <name val="Calibri"/>
      <family val="2"/>
    </font>
    <font>
      <sz val="14"/>
      <color theme="1"/>
      <name val="Calibri"/>
      <family val="2"/>
      <scheme val="minor"/>
    </font>
    <font>
      <b/>
      <sz val="16"/>
      <color theme="1"/>
      <name val="Calibri"/>
      <family val="2"/>
      <scheme val="minor"/>
    </font>
    <font>
      <b/>
      <sz val="11"/>
      <color theme="1"/>
      <name val="Arial"/>
      <family val="2"/>
    </font>
    <font>
      <b/>
      <sz val="11"/>
      <color rgb="FF161616"/>
      <name val="Arial"/>
      <family val="2"/>
    </font>
    <font>
      <sz val="11"/>
      <color theme="1"/>
      <name val="Arial"/>
      <family val="2"/>
    </font>
    <font>
      <sz val="11"/>
      <color rgb="FF000000"/>
      <name val="Arial"/>
      <family val="2"/>
    </font>
    <font>
      <b/>
      <sz val="26"/>
      <color rgb="FFA40000"/>
      <name val="Calibri"/>
      <family val="2"/>
      <scheme val="minor"/>
    </font>
    <font>
      <b/>
      <sz val="16"/>
      <color indexed="48"/>
      <name val="Calibri"/>
      <family val="2"/>
    </font>
    <font>
      <sz val="11"/>
      <color theme="1"/>
      <name val="Calibri"/>
      <family val="2"/>
      <scheme val="minor"/>
    </font>
  </fonts>
  <fills count="26">
    <fill>
      <patternFill patternType="none"/>
    </fill>
    <fill>
      <patternFill patternType="gray125"/>
    </fill>
    <fill>
      <patternFill patternType="solid">
        <fgColor rgb="FF962D46"/>
        <bgColor indexed="64"/>
      </patternFill>
    </fill>
    <fill>
      <patternFill patternType="solid">
        <fgColor theme="0"/>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rgb="FFA50021"/>
        <bgColor indexed="64"/>
      </patternFill>
    </fill>
    <fill>
      <patternFill patternType="solid">
        <fgColor theme="2" tint="-0.749992370372631"/>
        <bgColor indexed="64"/>
      </patternFill>
    </fill>
    <fill>
      <patternFill patternType="solid">
        <fgColor rgb="FFFFC000"/>
        <bgColor indexed="64"/>
      </patternFill>
    </fill>
    <fill>
      <patternFill patternType="solid">
        <fgColor indexed="22"/>
      </patternFill>
    </fill>
    <fill>
      <patternFill patternType="solid">
        <fgColor theme="5" tint="0.39997558519241921"/>
        <bgColor indexed="64"/>
      </patternFill>
    </fill>
    <fill>
      <patternFill patternType="solid">
        <fgColor rgb="FFD9E1F2"/>
        <bgColor rgb="FFD9E1F2"/>
      </patternFill>
    </fill>
    <fill>
      <patternFill patternType="solid">
        <fgColor rgb="FF92D050"/>
        <bgColor indexed="64"/>
      </patternFill>
    </fill>
    <fill>
      <patternFill patternType="solid">
        <fgColor theme="0" tint="-4.9989318521683403E-2"/>
        <bgColor indexed="64"/>
      </patternFill>
    </fill>
    <fill>
      <patternFill patternType="solid">
        <fgColor rgb="FFA40000"/>
        <bgColor indexed="64"/>
      </patternFill>
    </fill>
    <fill>
      <patternFill patternType="solid">
        <fgColor theme="9" tint="-0.249977111117893"/>
        <bgColor indexed="64"/>
      </patternFill>
    </fill>
    <fill>
      <patternFill patternType="solid">
        <fgColor theme="4"/>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C000"/>
        <bgColor rgb="FF000000"/>
      </patternFill>
    </fill>
    <fill>
      <patternFill patternType="solid">
        <fgColor theme="3" tint="0.79998168889431442"/>
        <bgColor indexed="64"/>
      </patternFill>
    </fill>
    <fill>
      <patternFill patternType="solid">
        <fgColor indexed="23"/>
      </patternFill>
    </fill>
  </fills>
  <borders count="80">
    <border>
      <left/>
      <right/>
      <top/>
      <bottom/>
      <diagonal/>
    </border>
    <border>
      <left/>
      <right/>
      <top/>
      <bottom style="thick">
        <color theme="4" tint="0.499984740745262"/>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medium">
        <color theme="9" tint="-0.499984740745262"/>
      </bottom>
      <diagonal/>
    </border>
    <border>
      <left style="medium">
        <color theme="5" tint="-0.249977111117893"/>
      </left>
      <right/>
      <top style="thin">
        <color indexed="64"/>
      </top>
      <bottom/>
      <diagonal/>
    </border>
    <border>
      <left style="medium">
        <color theme="5" tint="-0.249977111117893"/>
      </left>
      <right/>
      <top/>
      <bottom/>
      <diagonal/>
    </border>
    <border>
      <left style="medium">
        <color theme="5" tint="-0.249977111117893"/>
      </left>
      <right/>
      <top/>
      <bottom style="thin">
        <color indexed="64"/>
      </bottom>
      <diagonal/>
    </border>
    <border>
      <left style="thin">
        <color indexed="64"/>
      </left>
      <right/>
      <top/>
      <bottom style="medium">
        <color theme="5" tint="-0.249977111117893"/>
      </bottom>
      <diagonal/>
    </border>
    <border>
      <left/>
      <right/>
      <top/>
      <bottom style="medium">
        <color theme="5" tint="-0.249977111117893"/>
      </bottom>
      <diagonal/>
    </border>
    <border>
      <left/>
      <right style="thin">
        <color indexed="64"/>
      </right>
      <top/>
      <bottom style="medium">
        <color theme="5" tint="-0.249977111117893"/>
      </bottom>
      <diagonal/>
    </border>
    <border>
      <left/>
      <right style="medium">
        <color rgb="FFA50021"/>
      </right>
      <top/>
      <bottom/>
      <diagonal/>
    </border>
    <border>
      <left/>
      <right style="medium">
        <color rgb="FFA50021"/>
      </right>
      <top/>
      <bottom style="thin">
        <color indexed="64"/>
      </bottom>
      <diagonal/>
    </border>
    <border>
      <left style="thin">
        <color indexed="64"/>
      </left>
      <right/>
      <top/>
      <bottom style="medium">
        <color rgb="FFA50021"/>
      </bottom>
      <diagonal/>
    </border>
    <border>
      <left/>
      <right/>
      <top/>
      <bottom style="medium">
        <color rgb="FFA50021"/>
      </bottom>
      <diagonal/>
    </border>
    <border>
      <left/>
      <right style="thin">
        <color indexed="64"/>
      </right>
      <top/>
      <bottom style="medium">
        <color rgb="FFA50021"/>
      </bottom>
      <diagonal/>
    </border>
    <border>
      <left style="medium">
        <color theme="2" tint="-0.499984740745262"/>
      </left>
      <right/>
      <top/>
      <bottom/>
      <diagonal/>
    </border>
    <border>
      <left style="medium">
        <color theme="2" tint="-0.499984740745262"/>
      </left>
      <right/>
      <top/>
      <bottom style="thin">
        <color indexed="64"/>
      </bottom>
      <diagonal/>
    </border>
    <border>
      <left style="medium">
        <color rgb="FFFFC000"/>
      </left>
      <right/>
      <top style="thin">
        <color indexed="64"/>
      </top>
      <bottom/>
      <diagonal/>
    </border>
    <border>
      <left style="medium">
        <color rgb="FFFFC000"/>
      </left>
      <right/>
      <top/>
      <bottom/>
      <diagonal/>
    </border>
    <border>
      <left style="medium">
        <color rgb="FFFFC000"/>
      </left>
      <right/>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style="medium">
        <color rgb="FFFFC000"/>
      </bottom>
      <diagonal/>
    </border>
    <border>
      <left/>
      <right style="thin">
        <color indexed="64"/>
      </right>
      <top/>
      <bottom style="medium">
        <color rgb="FFFFC000"/>
      </bottom>
      <diagonal/>
    </border>
    <border>
      <left style="thin">
        <color indexed="64"/>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indexed="64"/>
      </left>
      <right/>
      <top/>
      <bottom style="medium">
        <color theme="9" tint="-0.499984740745262"/>
      </bottom>
      <diagonal/>
    </border>
    <border>
      <left style="hair">
        <color indexed="64"/>
      </left>
      <right style="hair">
        <color indexed="64"/>
      </right>
      <top style="medium">
        <color rgb="FF336600"/>
      </top>
      <bottom style="medium">
        <color theme="9" tint="-0.499984740745262"/>
      </bottom>
      <diagonal/>
    </border>
    <border>
      <left style="hair">
        <color indexed="64"/>
      </left>
      <right style="hair">
        <color indexed="64"/>
      </right>
      <top/>
      <bottom/>
      <diagonal/>
    </border>
    <border>
      <left/>
      <right/>
      <top/>
      <bottom style="thin">
        <color rgb="FF8EA9D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336600"/>
      </left>
      <right style="hair">
        <color indexed="64"/>
      </right>
      <top style="medium">
        <color rgb="FF336600"/>
      </top>
      <bottom/>
      <diagonal/>
    </border>
    <border>
      <left style="hair">
        <color indexed="64"/>
      </left>
      <right style="hair">
        <color indexed="64"/>
      </right>
      <top style="medium">
        <color rgb="FF336600"/>
      </top>
      <bottom/>
      <diagonal/>
    </border>
    <border>
      <left style="hair">
        <color indexed="64"/>
      </left>
      <right style="medium">
        <color rgb="FF336600"/>
      </right>
      <top style="medium">
        <color rgb="FF3366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indexed="64"/>
      </right>
      <top style="medium">
        <color indexed="64"/>
      </top>
      <bottom/>
      <diagonal/>
    </border>
    <border>
      <left style="hair">
        <color auto="1"/>
      </left>
      <right style="hair">
        <color indexed="64"/>
      </right>
      <top/>
      <bottom style="medium">
        <color indexed="64"/>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s>
  <cellStyleXfs count="7">
    <xf numFmtId="0" fontId="0" fillId="0" borderId="0"/>
    <xf numFmtId="0" fontId="1" fillId="0" borderId="1" applyNumberFormat="0" applyFill="0" applyAlignment="0" applyProtection="0"/>
    <xf numFmtId="0" fontId="19" fillId="0" borderId="0"/>
    <xf numFmtId="0" fontId="19" fillId="0" borderId="0"/>
    <xf numFmtId="0" fontId="19" fillId="0" borderId="0"/>
    <xf numFmtId="0" fontId="19" fillId="0" borderId="0"/>
    <xf numFmtId="43" fontId="37" fillId="0" borderId="0" applyFont="0" applyFill="0" applyBorder="0" applyAlignment="0" applyProtection="0"/>
  </cellStyleXfs>
  <cellXfs count="256">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xf numFmtId="49" fontId="3" fillId="0" borderId="7" xfId="1" applyNumberFormat="1" applyFont="1" applyFill="1" applyBorder="1" applyAlignment="1" applyProtection="1">
      <alignment horizontal="center" vertical="center" wrapText="1"/>
      <protection locked="0"/>
    </xf>
    <xf numFmtId="49" fontId="3" fillId="0" borderId="6" xfId="1" applyNumberFormat="1" applyFont="1" applyFill="1" applyBorder="1" applyAlignment="1" applyProtection="1">
      <alignment horizontal="center" vertical="center" wrapText="1"/>
      <protection locked="0"/>
    </xf>
    <xf numFmtId="0" fontId="0" fillId="5" borderId="0" xfId="0" applyFill="1" applyAlignment="1">
      <alignment vertical="center"/>
    </xf>
    <xf numFmtId="0" fontId="18" fillId="5" borderId="0" xfId="0" applyFont="1" applyFill="1" applyAlignment="1">
      <alignment vertical="center"/>
    </xf>
    <xf numFmtId="0" fontId="18" fillId="0" borderId="0" xfId="0" applyFont="1" applyAlignment="1">
      <alignment vertical="center"/>
    </xf>
    <xf numFmtId="49" fontId="7" fillId="3" borderId="38" xfId="1" applyNumberFormat="1" applyFont="1" applyFill="1" applyBorder="1" applyAlignment="1" applyProtection="1">
      <alignment horizontal="center" vertical="center" wrapText="1"/>
      <protection locked="0"/>
    </xf>
    <xf numFmtId="0" fontId="19" fillId="0" borderId="0" xfId="2"/>
    <xf numFmtId="0" fontId="21" fillId="14" borderId="40" xfId="0" applyFont="1" applyFill="1" applyBorder="1" applyAlignment="1">
      <alignment horizontal="center" vertical="center" wrapText="1"/>
    </xf>
    <xf numFmtId="0" fontId="22" fillId="0" borderId="0" xfId="0" applyFont="1" applyAlignment="1">
      <alignment wrapText="1"/>
    </xf>
    <xf numFmtId="0" fontId="22" fillId="0" borderId="0" xfId="0" applyFont="1"/>
    <xf numFmtId="0" fontId="22" fillId="13" borderId="0" xfId="0" applyFont="1" applyFill="1"/>
    <xf numFmtId="0" fontId="19" fillId="0" borderId="0" xfId="2" applyAlignment="1">
      <alignment vertical="top" wrapText="1"/>
    </xf>
    <xf numFmtId="0" fontId="0" fillId="0" borderId="0" xfId="0" applyAlignment="1">
      <alignment vertical="top"/>
    </xf>
    <xf numFmtId="0" fontId="0" fillId="0" borderId="8" xfId="0" applyBorder="1" applyAlignment="1">
      <alignment vertical="center"/>
    </xf>
    <xf numFmtId="0" fontId="20" fillId="12" borderId="0" xfId="0" applyFont="1" applyFill="1" applyAlignment="1">
      <alignment horizontal="center"/>
    </xf>
    <xf numFmtId="0" fontId="10"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vertical="center"/>
    </xf>
    <xf numFmtId="0" fontId="11" fillId="0" borderId="0" xfId="0" applyFont="1" applyAlignment="1">
      <alignment horizontal="center"/>
    </xf>
    <xf numFmtId="0" fontId="13" fillId="0" borderId="0" xfId="0" applyFont="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49" fontId="3" fillId="2" borderId="0"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4" fillId="0" borderId="0" xfId="0" applyFont="1" applyAlignment="1">
      <alignment horizontal="left"/>
    </xf>
    <xf numFmtId="0" fontId="25" fillId="0" borderId="0" xfId="0" applyFont="1"/>
    <xf numFmtId="0" fontId="0" fillId="0" borderId="0" xfId="0" applyAlignment="1">
      <alignment vertical="top" wrapText="1"/>
    </xf>
    <xf numFmtId="0" fontId="26" fillId="0" borderId="0" xfId="2" applyFont="1" applyAlignment="1">
      <alignment vertical="top" wrapText="1"/>
    </xf>
    <xf numFmtId="0" fontId="27" fillId="0" borderId="0" xfId="0" applyFont="1" applyAlignment="1">
      <alignment vertical="top" wrapText="1"/>
    </xf>
    <xf numFmtId="0" fontId="28" fillId="17" borderId="46" xfId="0" applyFont="1" applyFill="1" applyBorder="1" applyAlignment="1">
      <alignment horizontal="center" vertical="center" wrapText="1"/>
    </xf>
    <xf numFmtId="0" fontId="28" fillId="17" borderId="47" xfId="0" applyFont="1" applyFill="1" applyBorder="1" applyAlignment="1">
      <alignment horizontal="center" vertical="center" wrapText="1"/>
    </xf>
    <xf numFmtId="0" fontId="3" fillId="0" borderId="0" xfId="0" applyFont="1" applyAlignment="1">
      <alignment vertical="center" wrapText="1"/>
    </xf>
    <xf numFmtId="0" fontId="27" fillId="0" borderId="0" xfId="0" applyFont="1" applyAlignment="1">
      <alignment vertical="top"/>
    </xf>
    <xf numFmtId="0" fontId="0" fillId="0" borderId="45" xfId="0" applyBorder="1" applyAlignment="1">
      <alignment vertical="top" wrapText="1"/>
    </xf>
    <xf numFmtId="49" fontId="3" fillId="2" borderId="35"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0" fontId="29" fillId="0" borderId="0" xfId="0" applyFont="1"/>
    <xf numFmtId="0" fontId="30" fillId="16" borderId="44" xfId="0" applyFont="1" applyFill="1" applyBorder="1" applyAlignment="1">
      <alignment vertical="center" wrapText="1"/>
    </xf>
    <xf numFmtId="0" fontId="30" fillId="0" borderId="0" xfId="0" applyFont="1" applyAlignment="1">
      <alignment wrapText="1"/>
    </xf>
    <xf numFmtId="49" fontId="7" fillId="3" borderId="48" xfId="1" applyNumberFormat="1" applyFont="1" applyFill="1" applyBorder="1" applyAlignment="1" applyProtection="1">
      <alignment horizontal="center" vertical="center" wrapText="1"/>
      <protection locked="0"/>
    </xf>
    <xf numFmtId="49" fontId="7" fillId="3" borderId="49" xfId="1" applyNumberFormat="1" applyFont="1" applyFill="1" applyBorder="1" applyAlignment="1" applyProtection="1">
      <alignment horizontal="center" vertical="center" wrapText="1"/>
      <protection locked="0"/>
    </xf>
    <xf numFmtId="14" fontId="7" fillId="3" borderId="49" xfId="1" applyNumberFormat="1" applyFont="1" applyFill="1" applyBorder="1" applyAlignment="1" applyProtection="1">
      <alignment horizontal="center" vertical="center" wrapText="1"/>
      <protection locked="0"/>
    </xf>
    <xf numFmtId="49" fontId="7" fillId="3" borderId="50" xfId="1" applyNumberFormat="1" applyFont="1" applyFill="1" applyBorder="1" applyAlignment="1" applyProtection="1">
      <alignment horizontal="center" vertical="center" wrapText="1"/>
      <protection locked="0"/>
    </xf>
    <xf numFmtId="0" fontId="19" fillId="15" borderId="45" xfId="2" applyFill="1" applyBorder="1"/>
    <xf numFmtId="0" fontId="19" fillId="0" borderId="45" xfId="2" applyBorder="1"/>
    <xf numFmtId="49" fontId="7" fillId="18" borderId="49" xfId="1" applyNumberFormat="1" applyFont="1" applyFill="1" applyBorder="1" applyAlignment="1" applyProtection="1">
      <alignment horizontal="center" vertical="center" wrapText="1"/>
      <protection locked="0"/>
    </xf>
    <xf numFmtId="0" fontId="28" fillId="19" borderId="45" xfId="0" applyFont="1" applyFill="1" applyBorder="1" applyAlignment="1">
      <alignment horizontal="center" vertical="center" wrapText="1"/>
    </xf>
    <xf numFmtId="0" fontId="0" fillId="0" borderId="45" xfId="0" applyBorder="1" applyAlignment="1">
      <alignment horizontal="center" vertical="top" wrapText="1"/>
    </xf>
    <xf numFmtId="0" fontId="0" fillId="0" borderId="45" xfId="0" applyBorder="1" applyAlignment="1">
      <alignment horizontal="center" vertical="center" wrapText="1"/>
    </xf>
    <xf numFmtId="0" fontId="31" fillId="11" borderId="45" xfId="0" applyFont="1" applyFill="1" applyBorder="1" applyAlignment="1">
      <alignment horizontal="center" vertical="center" wrapText="1"/>
    </xf>
    <xf numFmtId="0" fontId="32" fillId="22" borderId="45" xfId="0" applyFont="1" applyFill="1" applyBorder="1" applyAlignment="1">
      <alignment horizontal="center" vertical="center" wrapText="1"/>
    </xf>
    <xf numFmtId="0" fontId="32" fillId="23" borderId="45" xfId="0" applyFont="1" applyFill="1" applyBorder="1" applyAlignment="1">
      <alignment horizontal="center" vertical="center" wrapText="1"/>
    </xf>
    <xf numFmtId="0" fontId="2" fillId="11" borderId="45" xfId="0" applyFont="1" applyFill="1" applyBorder="1" applyAlignment="1">
      <alignment horizontal="center" vertical="center" wrapText="1"/>
    </xf>
    <xf numFmtId="0" fontId="33" fillId="0" borderId="45" xfId="0" applyFont="1" applyBorder="1" applyAlignment="1">
      <alignment vertical="center" wrapText="1"/>
    </xf>
    <xf numFmtId="0" fontId="0" fillId="0" borderId="45" xfId="0" applyBorder="1" applyAlignment="1">
      <alignment vertical="center" wrapText="1"/>
    </xf>
    <xf numFmtId="0" fontId="34" fillId="0" borderId="45" xfId="0" applyFont="1" applyBorder="1" applyAlignment="1">
      <alignment horizontal="left" vertical="center" wrapText="1"/>
    </xf>
    <xf numFmtId="0" fontId="34" fillId="0" borderId="45" xfId="0" applyFont="1" applyBorder="1" applyAlignment="1">
      <alignment vertical="center" wrapText="1"/>
    </xf>
    <xf numFmtId="0" fontId="2" fillId="11" borderId="45" xfId="0" applyFont="1" applyFill="1" applyBorder="1" applyAlignment="1">
      <alignment horizontal="center" vertical="top" wrapText="1"/>
    </xf>
    <xf numFmtId="0" fontId="0" fillId="0" borderId="45" xfId="0" applyBorder="1" applyAlignment="1">
      <alignment vertical="top"/>
    </xf>
    <xf numFmtId="0" fontId="0" fillId="0" borderId="52" xfId="0" applyBorder="1" applyAlignment="1">
      <alignment vertical="top" wrapText="1"/>
    </xf>
    <xf numFmtId="0" fontId="35" fillId="0" borderId="0" xfId="0" applyFont="1" applyAlignment="1">
      <alignment vertical="top"/>
    </xf>
    <xf numFmtId="49" fontId="6" fillId="0" borderId="7" xfId="1" applyNumberFormat="1" applyFont="1" applyFill="1" applyBorder="1" applyAlignment="1" applyProtection="1">
      <alignment vertical="center" wrapText="1"/>
      <protection locked="0"/>
    </xf>
    <xf numFmtId="49" fontId="6" fillId="0" borderId="24" xfId="1" applyNumberFormat="1" applyFont="1" applyFill="1" applyBorder="1" applyAlignment="1" applyProtection="1">
      <alignment vertical="center" wrapText="1"/>
      <protection locked="0"/>
    </xf>
    <xf numFmtId="49" fontId="6" fillId="0" borderId="0" xfId="1" applyNumberFormat="1" applyFont="1" applyFill="1" applyBorder="1" applyAlignment="1" applyProtection="1">
      <alignment vertical="center" wrapText="1"/>
      <protection locked="0"/>
    </xf>
    <xf numFmtId="49" fontId="6" fillId="0" borderId="25" xfId="1" applyNumberFormat="1" applyFont="1" applyFill="1" applyBorder="1" applyAlignment="1" applyProtection="1">
      <alignment vertical="center" wrapText="1"/>
      <protection locked="0"/>
    </xf>
    <xf numFmtId="49" fontId="6" fillId="0" borderId="8" xfId="1" applyNumberFormat="1" applyFont="1" applyFill="1" applyBorder="1" applyAlignment="1" applyProtection="1">
      <alignment vertical="center" wrapText="1"/>
      <protection locked="0"/>
    </xf>
    <xf numFmtId="0" fontId="0" fillId="0" borderId="19" xfId="0" applyBorder="1" applyAlignment="1">
      <alignment vertical="center"/>
    </xf>
    <xf numFmtId="0" fontId="0" fillId="0" borderId="20" xfId="0" applyBorder="1" applyAlignment="1">
      <alignment vertical="center"/>
    </xf>
    <xf numFmtId="49" fontId="6" fillId="0" borderId="7" xfId="1" applyNumberFormat="1" applyFont="1" applyFill="1" applyBorder="1" applyAlignment="1" applyProtection="1">
      <alignment vertical="center"/>
      <protection locked="0"/>
    </xf>
    <xf numFmtId="49" fontId="6" fillId="0" borderId="14" xfId="1" applyNumberFormat="1" applyFont="1" applyFill="1" applyBorder="1" applyAlignment="1" applyProtection="1">
      <alignment vertical="center" wrapText="1"/>
      <protection locked="0"/>
    </xf>
    <xf numFmtId="49" fontId="6" fillId="0" borderId="15" xfId="1" applyNumberFormat="1" applyFont="1" applyFill="1" applyBorder="1" applyAlignment="1" applyProtection="1">
      <alignment vertical="center" wrapText="1"/>
      <protection locked="0"/>
    </xf>
    <xf numFmtId="49" fontId="6" fillId="0" borderId="13" xfId="1" applyNumberFormat="1" applyFont="1" applyFill="1" applyBorder="1" applyAlignment="1" applyProtection="1">
      <alignment vertical="center"/>
      <protection locked="0"/>
    </xf>
    <xf numFmtId="49" fontId="6" fillId="0" borderId="0" xfId="1" applyNumberFormat="1" applyFont="1" applyFill="1" applyBorder="1" applyAlignment="1" applyProtection="1">
      <alignment vertical="center"/>
      <protection locked="0"/>
    </xf>
    <xf numFmtId="49" fontId="6" fillId="0" borderId="2" xfId="1" applyNumberFormat="1" applyFont="1" applyFill="1" applyBorder="1" applyAlignment="1" applyProtection="1">
      <alignment vertical="center" wrapText="1"/>
      <protection locked="0"/>
    </xf>
    <xf numFmtId="49" fontId="6" fillId="0" borderId="11" xfId="1" applyNumberFormat="1" applyFont="1" applyFill="1" applyBorder="1" applyAlignment="1" applyProtection="1">
      <alignment vertical="center" wrapText="1"/>
      <protection locked="0"/>
    </xf>
    <xf numFmtId="2" fontId="19" fillId="0" borderId="0" xfId="2" applyNumberFormat="1"/>
    <xf numFmtId="164" fontId="19" fillId="0" borderId="0" xfId="2" applyNumberFormat="1"/>
    <xf numFmtId="0" fontId="19" fillId="24" borderId="0" xfId="2" applyFill="1"/>
    <xf numFmtId="49" fontId="3" fillId="0" borderId="2"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center" vertical="center" wrapText="1"/>
      <protection locked="0"/>
    </xf>
    <xf numFmtId="49" fontId="23" fillId="0" borderId="0" xfId="1" applyNumberFormat="1" applyFont="1" applyFill="1" applyBorder="1" applyAlignment="1" applyProtection="1">
      <alignment vertical="center" wrapText="1"/>
      <protection locked="0"/>
    </xf>
    <xf numFmtId="0" fontId="0" fillId="25" borderId="0" xfId="0" applyFill="1"/>
    <xf numFmtId="0" fontId="5" fillId="5" borderId="53" xfId="0" applyFont="1" applyFill="1" applyBorder="1" applyAlignment="1">
      <alignment vertical="center" wrapText="1"/>
    </xf>
    <xf numFmtId="14" fontId="0" fillId="0" borderId="0" xfId="0" applyNumberFormat="1" applyAlignment="1">
      <alignment vertical="top" wrapText="1"/>
    </xf>
    <xf numFmtId="14" fontId="27" fillId="0" borderId="0" xfId="0" applyNumberFormat="1" applyFont="1" applyAlignment="1">
      <alignment vertical="top" wrapText="1"/>
    </xf>
    <xf numFmtId="14" fontId="28" fillId="17" borderId="46" xfId="0" applyNumberFormat="1" applyFont="1" applyFill="1" applyBorder="1" applyAlignment="1">
      <alignment horizontal="center" vertical="center" wrapText="1"/>
    </xf>
    <xf numFmtId="14" fontId="19" fillId="0" borderId="0" xfId="2" applyNumberFormat="1" applyAlignment="1">
      <alignment vertical="top" wrapText="1"/>
    </xf>
    <xf numFmtId="1" fontId="0" fillId="0" borderId="0" xfId="0" applyNumberFormat="1" applyAlignment="1">
      <alignment vertical="top" wrapText="1"/>
    </xf>
    <xf numFmtId="1" fontId="27" fillId="0" borderId="0" xfId="0" applyNumberFormat="1" applyFont="1" applyAlignment="1">
      <alignment vertical="top" wrapText="1"/>
    </xf>
    <xf numFmtId="1" fontId="28" fillId="17" borderId="46" xfId="0" applyNumberFormat="1" applyFont="1" applyFill="1" applyBorder="1" applyAlignment="1">
      <alignment horizontal="center" vertical="center" wrapText="1"/>
    </xf>
    <xf numFmtId="1" fontId="19" fillId="0" borderId="0" xfId="2" applyNumberFormat="1" applyAlignment="1">
      <alignment vertical="top" wrapText="1"/>
    </xf>
    <xf numFmtId="14" fontId="6" fillId="0" borderId="7" xfId="1" applyNumberFormat="1" applyFont="1" applyFill="1" applyBorder="1" applyAlignment="1" applyProtection="1">
      <alignment vertical="center" wrapText="1"/>
      <protection locked="0"/>
    </xf>
    <xf numFmtId="14" fontId="6" fillId="0" borderId="0" xfId="1" applyNumberFormat="1" applyFont="1" applyFill="1" applyBorder="1" applyAlignment="1" applyProtection="1">
      <alignment vertical="center" wrapText="1"/>
      <protection locked="0"/>
    </xf>
    <xf numFmtId="14" fontId="6" fillId="0" borderId="8" xfId="1" applyNumberFormat="1" applyFont="1" applyFill="1" applyBorder="1" applyAlignment="1" applyProtection="1">
      <alignment vertical="center" wrapText="1"/>
      <protection locked="0"/>
    </xf>
    <xf numFmtId="2" fontId="0" fillId="0" borderId="0" xfId="0" applyNumberFormat="1" applyAlignment="1">
      <alignment vertical="top" wrapText="1"/>
    </xf>
    <xf numFmtId="2" fontId="27" fillId="0" borderId="0" xfId="0" applyNumberFormat="1" applyFont="1" applyAlignment="1">
      <alignment vertical="top" wrapText="1"/>
    </xf>
    <xf numFmtId="2" fontId="28" fillId="17" borderId="46" xfId="0" applyNumberFormat="1" applyFont="1" applyFill="1" applyBorder="1" applyAlignment="1">
      <alignment horizontal="center" vertical="center" wrapText="1"/>
    </xf>
    <xf numFmtId="2" fontId="19" fillId="0" borderId="0" xfId="2" applyNumberFormat="1" applyAlignment="1">
      <alignment vertical="top" wrapText="1"/>
    </xf>
    <xf numFmtId="14" fontId="0" fillId="0" borderId="0" xfId="0" applyNumberFormat="1"/>
    <xf numFmtId="0" fontId="5" fillId="5" borderId="39" xfId="0" applyFont="1" applyFill="1" applyBorder="1" applyAlignment="1">
      <alignment vertical="center" wrapText="1"/>
    </xf>
    <xf numFmtId="0" fontId="5" fillId="5" borderId="54" xfId="0" applyFont="1" applyFill="1" applyBorder="1" applyAlignment="1">
      <alignment vertical="center" wrapText="1"/>
    </xf>
    <xf numFmtId="0" fontId="19" fillId="0" borderId="45" xfId="2" applyBorder="1" applyAlignment="1">
      <alignment vertical="top" wrapText="1"/>
    </xf>
    <xf numFmtId="14" fontId="19" fillId="0" borderId="45" xfId="2" applyNumberFormat="1" applyBorder="1" applyAlignment="1">
      <alignment vertical="top" wrapText="1"/>
    </xf>
    <xf numFmtId="165" fontId="0" fillId="0" borderId="0" xfId="6" applyNumberFormat="1" applyFont="1" applyAlignment="1">
      <alignment vertical="top" wrapText="1"/>
    </xf>
    <xf numFmtId="0" fontId="19" fillId="5" borderId="45" xfId="2" applyFill="1" applyBorder="1" applyAlignment="1">
      <alignment vertical="top" wrapText="1"/>
    </xf>
    <xf numFmtId="14" fontId="19" fillId="5" borderId="45" xfId="2" applyNumberFormat="1" applyFill="1" applyBorder="1" applyAlignment="1">
      <alignment vertical="top" wrapText="1"/>
    </xf>
    <xf numFmtId="0" fontId="5" fillId="0" borderId="45" xfId="0" applyFont="1" applyBorder="1" applyAlignment="1">
      <alignment horizontal="center" vertical="center" wrapText="1"/>
    </xf>
    <xf numFmtId="14" fontId="5" fillId="0" borderId="45" xfId="0" applyNumberFormat="1" applyFont="1" applyBorder="1" applyAlignment="1">
      <alignment horizontal="center" vertical="center" wrapText="1"/>
    </xf>
    <xf numFmtId="0" fontId="5" fillId="0" borderId="52" xfId="0" applyFont="1" applyBorder="1" applyAlignment="1">
      <alignment horizontal="center" vertical="center" wrapText="1"/>
    </xf>
    <xf numFmtId="14" fontId="5" fillId="0" borderId="52" xfId="0" applyNumberFormat="1" applyFont="1" applyBorder="1" applyAlignment="1">
      <alignment horizontal="center" vertical="center" wrapText="1"/>
    </xf>
    <xf numFmtId="0" fontId="19" fillId="0" borderId="58" xfId="2" applyBorder="1" applyAlignment="1">
      <alignment vertical="center"/>
    </xf>
    <xf numFmtId="0" fontId="5" fillId="0" borderId="59" xfId="0" applyFont="1" applyBorder="1" applyAlignment="1">
      <alignment horizontal="center" vertical="center" wrapText="1"/>
    </xf>
    <xf numFmtId="14" fontId="5" fillId="0" borderId="59" xfId="0" applyNumberFormat="1" applyFont="1" applyBorder="1" applyAlignment="1">
      <alignment horizontal="center" vertical="center" wrapText="1"/>
    </xf>
    <xf numFmtId="0" fontId="5" fillId="0" borderId="60" xfId="0" applyFont="1" applyBorder="1" applyAlignment="1">
      <alignment horizontal="center" vertical="center" wrapText="1"/>
    </xf>
    <xf numFmtId="0" fontId="19" fillId="0" borderId="61" xfId="2" applyBorder="1" applyAlignment="1">
      <alignment vertical="center"/>
    </xf>
    <xf numFmtId="0" fontId="5" fillId="0" borderId="62" xfId="0" applyFont="1" applyBorder="1" applyAlignment="1">
      <alignment horizontal="center" vertical="center" wrapText="1"/>
    </xf>
    <xf numFmtId="0" fontId="19" fillId="0" borderId="63" xfId="2" applyBorder="1" applyAlignment="1">
      <alignment vertical="center"/>
    </xf>
    <xf numFmtId="0" fontId="5" fillId="0" borderId="64" xfId="0" applyFont="1" applyBorder="1" applyAlignment="1">
      <alignment horizontal="center" vertical="center" wrapText="1"/>
    </xf>
    <xf numFmtId="14" fontId="5" fillId="0" borderId="64" xfId="0" applyNumberFormat="1"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14" fontId="5" fillId="0" borderId="66" xfId="0" applyNumberFormat="1" applyFont="1" applyBorder="1" applyAlignment="1">
      <alignment horizontal="center" vertical="center" wrapText="1"/>
    </xf>
    <xf numFmtId="0" fontId="19" fillId="0" borderId="67" xfId="2" applyBorder="1" applyAlignment="1">
      <alignment vertical="center"/>
    </xf>
    <xf numFmtId="0" fontId="5" fillId="0" borderId="68" xfId="0" applyFont="1" applyBorder="1" applyAlignment="1">
      <alignment horizontal="center" vertical="center" wrapText="1"/>
    </xf>
    <xf numFmtId="0" fontId="19" fillId="0" borderId="69" xfId="2" applyBorder="1" applyAlignment="1">
      <alignment vertical="center"/>
    </xf>
    <xf numFmtId="0" fontId="5" fillId="0" borderId="70" xfId="0" applyFont="1" applyBorder="1" applyAlignment="1">
      <alignment horizontal="center" vertical="center" wrapText="1"/>
    </xf>
    <xf numFmtId="0" fontId="5" fillId="5" borderId="57" xfId="0" applyFont="1" applyFill="1" applyBorder="1" applyAlignment="1">
      <alignment vertical="center" wrapText="1"/>
    </xf>
    <xf numFmtId="0" fontId="5" fillId="5" borderId="55" xfId="0" applyFont="1" applyFill="1" applyBorder="1" applyAlignment="1">
      <alignment vertical="center" wrapText="1"/>
    </xf>
    <xf numFmtId="0" fontId="5" fillId="5" borderId="56" xfId="0" applyFont="1" applyFill="1" applyBorder="1" applyAlignment="1">
      <alignment vertical="center" wrapText="1"/>
    </xf>
    <xf numFmtId="0" fontId="19" fillId="0" borderId="58" xfId="2" applyBorder="1"/>
    <xf numFmtId="0" fontId="19" fillId="0" borderId="61" xfId="2" applyBorder="1"/>
    <xf numFmtId="0" fontId="19" fillId="0" borderId="63" xfId="2" applyBorder="1"/>
    <xf numFmtId="0" fontId="19" fillId="0" borderId="67" xfId="2" applyBorder="1"/>
    <xf numFmtId="0" fontId="19" fillId="0" borderId="69" xfId="2" applyBorder="1"/>
    <xf numFmtId="0" fontId="0" fillId="0" borderId="8" xfId="0" applyBorder="1" applyAlignment="1">
      <alignment vertical="top"/>
    </xf>
    <xf numFmtId="0" fontId="5" fillId="0" borderId="45" xfId="0" applyFont="1" applyBorder="1" applyAlignment="1">
      <alignment horizontal="left" vertical="center" wrapText="1"/>
    </xf>
    <xf numFmtId="14" fontId="5" fillId="0" borderId="45" xfId="0" applyNumberFormat="1" applyFont="1" applyBorder="1" applyAlignment="1">
      <alignment horizontal="left" vertical="center" wrapText="1"/>
    </xf>
    <xf numFmtId="0" fontId="5" fillId="0" borderId="52" xfId="0" applyFont="1" applyBorder="1" applyAlignment="1">
      <alignment horizontal="left" vertical="center" wrapText="1"/>
    </xf>
    <xf numFmtId="14" fontId="5" fillId="0" borderId="52" xfId="0" applyNumberFormat="1" applyFont="1" applyBorder="1" applyAlignment="1">
      <alignment horizontal="left" vertical="center" wrapText="1"/>
    </xf>
    <xf numFmtId="0" fontId="19" fillId="0" borderId="58" xfId="2" applyBorder="1" applyAlignment="1">
      <alignment vertical="top"/>
    </xf>
    <xf numFmtId="0" fontId="5" fillId="0" borderId="59" xfId="0" applyFont="1" applyBorder="1" applyAlignment="1">
      <alignment horizontal="left" vertical="center" wrapText="1"/>
    </xf>
    <xf numFmtId="14" fontId="5" fillId="0" borderId="59" xfId="0" applyNumberFormat="1" applyFont="1" applyBorder="1" applyAlignment="1">
      <alignment horizontal="left" vertical="center" wrapText="1"/>
    </xf>
    <xf numFmtId="0" fontId="5" fillId="0" borderId="60" xfId="0" applyFont="1" applyBorder="1" applyAlignment="1">
      <alignment horizontal="left" vertical="center" wrapText="1"/>
    </xf>
    <xf numFmtId="0" fontId="19" fillId="0" borderId="61" xfId="2" applyBorder="1" applyAlignment="1">
      <alignment vertical="top"/>
    </xf>
    <xf numFmtId="0" fontId="5" fillId="0" borderId="62" xfId="0" applyFont="1" applyBorder="1" applyAlignment="1">
      <alignment horizontal="left" vertical="center" wrapText="1"/>
    </xf>
    <xf numFmtId="0" fontId="19" fillId="0" borderId="63" xfId="2" applyBorder="1" applyAlignment="1">
      <alignment vertical="top"/>
    </xf>
    <xf numFmtId="0" fontId="5" fillId="0" borderId="64" xfId="0" applyFont="1" applyBorder="1" applyAlignment="1">
      <alignment horizontal="left" vertical="center" wrapText="1"/>
    </xf>
    <xf numFmtId="14" fontId="5" fillId="0" borderId="64" xfId="0" applyNumberFormat="1" applyFont="1" applyBorder="1" applyAlignment="1">
      <alignment horizontal="left" vertical="center" wrapText="1"/>
    </xf>
    <xf numFmtId="0" fontId="5" fillId="0" borderId="65" xfId="0" applyFont="1" applyBorder="1" applyAlignment="1">
      <alignment horizontal="left" vertical="center" wrapText="1"/>
    </xf>
    <xf numFmtId="0" fontId="5" fillId="0" borderId="66" xfId="0" applyFont="1" applyBorder="1" applyAlignment="1">
      <alignment horizontal="left" vertical="center" wrapText="1"/>
    </xf>
    <xf numFmtId="14" fontId="5" fillId="0" borderId="66" xfId="0" applyNumberFormat="1" applyFont="1" applyBorder="1" applyAlignment="1">
      <alignment horizontal="left" vertical="center" wrapText="1"/>
    </xf>
    <xf numFmtId="0" fontId="19" fillId="0" borderId="67" xfId="2" applyBorder="1" applyAlignment="1">
      <alignment vertical="top"/>
    </xf>
    <xf numFmtId="0" fontId="5" fillId="0" borderId="68" xfId="0" applyFont="1" applyBorder="1" applyAlignment="1">
      <alignment horizontal="left" vertical="center" wrapText="1"/>
    </xf>
    <xf numFmtId="0" fontId="19" fillId="0" borderId="69" xfId="2" applyBorder="1" applyAlignment="1">
      <alignment vertical="top"/>
    </xf>
    <xf numFmtId="0" fontId="5" fillId="0" borderId="70" xfId="0" applyFont="1" applyBorder="1" applyAlignment="1">
      <alignment horizontal="left" vertical="center" wrapText="1"/>
    </xf>
    <xf numFmtId="49" fontId="7" fillId="3" borderId="71" xfId="1" applyNumberFormat="1" applyFont="1" applyFill="1" applyBorder="1" applyAlignment="1" applyProtection="1">
      <alignment horizontal="center" vertical="top" wrapText="1"/>
      <protection locked="0"/>
    </xf>
    <xf numFmtId="49" fontId="7" fillId="3" borderId="53" xfId="1" applyNumberFormat="1" applyFont="1" applyFill="1" applyBorder="1" applyAlignment="1" applyProtection="1">
      <alignment horizontal="center" vertical="center" wrapText="1"/>
      <protection locked="0"/>
    </xf>
    <xf numFmtId="14" fontId="7" fillId="3" borderId="53" xfId="1" applyNumberFormat="1" applyFont="1" applyFill="1" applyBorder="1" applyAlignment="1" applyProtection="1">
      <alignment horizontal="center" vertical="center" wrapText="1"/>
      <protection locked="0"/>
    </xf>
    <xf numFmtId="49" fontId="7" fillId="3" borderId="72" xfId="1" applyNumberFormat="1" applyFont="1" applyFill="1" applyBorder="1" applyAlignment="1" applyProtection="1">
      <alignment horizontal="center" vertical="center" wrapText="1"/>
      <protection locked="0"/>
    </xf>
    <xf numFmtId="0" fontId="19" fillId="0" borderId="74" xfId="2" applyBorder="1"/>
    <xf numFmtId="0" fontId="19" fillId="0" borderId="75" xfId="2" applyBorder="1"/>
    <xf numFmtId="0" fontId="19" fillId="0" borderId="76" xfId="2" applyBorder="1"/>
    <xf numFmtId="0" fontId="5" fillId="5" borderId="73" xfId="0" applyFont="1" applyFill="1" applyBorder="1" applyAlignment="1">
      <alignment vertical="center" wrapText="1"/>
    </xf>
    <xf numFmtId="0" fontId="29" fillId="0" borderId="41" xfId="0" applyFont="1" applyBorder="1" applyAlignment="1">
      <alignment horizontal="left" vertical="top" wrapText="1"/>
    </xf>
    <xf numFmtId="0" fontId="29" fillId="0" borderId="42" xfId="0" applyFont="1" applyBorder="1" applyAlignment="1">
      <alignment horizontal="left" vertical="top" wrapText="1"/>
    </xf>
    <xf numFmtId="0" fontId="29" fillId="0" borderId="43" xfId="0" applyFont="1" applyBorder="1" applyAlignment="1">
      <alignment horizontal="left" vertical="top" wrapText="1"/>
    </xf>
    <xf numFmtId="0" fontId="0" fillId="0" borderId="0" xfId="0" applyAlignment="1">
      <alignment horizontal="center" vertical="center"/>
    </xf>
    <xf numFmtId="49" fontId="8" fillId="0" borderId="0"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center" vertical="center" wrapText="1"/>
    </xf>
    <xf numFmtId="0" fontId="29" fillId="16" borderId="41" xfId="0" applyFont="1" applyFill="1" applyBorder="1" applyAlignment="1">
      <alignment horizontal="center" vertical="center" wrapText="1"/>
    </xf>
    <xf numFmtId="0" fontId="29" fillId="16" borderId="42" xfId="0" applyFont="1" applyFill="1" applyBorder="1" applyAlignment="1">
      <alignment horizontal="center" vertical="center" wrapText="1"/>
    </xf>
    <xf numFmtId="0" fontId="29" fillId="16" borderId="43" xfId="0" applyFont="1" applyFill="1" applyBorder="1" applyAlignment="1">
      <alignment horizontal="center" vertical="center" wrapText="1"/>
    </xf>
    <xf numFmtId="0" fontId="5" fillId="5" borderId="39" xfId="0" applyFont="1" applyFill="1" applyBorder="1" applyAlignment="1">
      <alignment horizontal="center" vertical="center" wrapText="1"/>
    </xf>
    <xf numFmtId="49" fontId="3" fillId="4" borderId="41" xfId="1" applyNumberFormat="1" applyFont="1" applyFill="1" applyBorder="1" applyAlignment="1" applyProtection="1">
      <alignment horizontal="center" vertical="center" wrapText="1"/>
      <protection locked="0"/>
    </xf>
    <xf numFmtId="49" fontId="3" fillId="4" borderId="42" xfId="1" applyNumberFormat="1" applyFont="1" applyFill="1" applyBorder="1" applyAlignment="1" applyProtection="1">
      <alignment horizontal="center" vertical="center" wrapText="1"/>
      <protection locked="0"/>
    </xf>
    <xf numFmtId="0" fontId="9" fillId="0" borderId="11" xfId="1" applyNumberFormat="1" applyFont="1" applyFill="1" applyBorder="1" applyAlignment="1" applyProtection="1">
      <alignment horizontal="center" vertical="top" wrapText="1"/>
      <protection locked="0"/>
    </xf>
    <xf numFmtId="0" fontId="9" fillId="0" borderId="8" xfId="1" applyNumberFormat="1" applyFont="1" applyFill="1" applyBorder="1" applyAlignment="1" applyProtection="1">
      <alignment horizontal="center" vertical="top" wrapText="1"/>
      <protection locked="0"/>
    </xf>
    <xf numFmtId="49" fontId="3" fillId="6" borderId="37" xfId="1" applyNumberFormat="1" applyFont="1" applyFill="1" applyBorder="1" applyAlignment="1" applyProtection="1">
      <alignment horizontal="center" vertical="center" wrapText="1"/>
      <protection locked="0"/>
    </xf>
    <xf numFmtId="49" fontId="3" fillId="6" borderId="12"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10" xfId="1"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49" fontId="23" fillId="0" borderId="0" xfId="1" applyNumberFormat="1" applyFont="1" applyFill="1" applyBorder="1" applyAlignment="1" applyProtection="1">
      <alignment horizontal="center" vertical="center" wrapText="1"/>
      <protection locked="0"/>
    </xf>
    <xf numFmtId="0" fontId="5" fillId="5" borderId="55"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4" borderId="3" xfId="1" applyNumberFormat="1" applyFont="1" applyFill="1" applyBorder="1" applyAlignment="1" applyProtection="1">
      <alignment horizontal="center" vertical="center" wrapText="1"/>
      <protection locked="0"/>
    </xf>
    <xf numFmtId="49" fontId="3" fillId="4" borderId="4" xfId="1" applyNumberFormat="1" applyFont="1" applyFill="1" applyBorder="1" applyAlignment="1" applyProtection="1">
      <alignment horizontal="center" vertical="center" wrapText="1"/>
      <protection locked="0"/>
    </xf>
    <xf numFmtId="0" fontId="9" fillId="0" borderId="0" xfId="1" applyNumberFormat="1" applyFont="1" applyFill="1" applyBorder="1" applyAlignment="1" applyProtection="1">
      <alignment horizontal="center" vertical="top" wrapText="1"/>
      <protection locked="0"/>
    </xf>
    <xf numFmtId="49" fontId="23" fillId="0" borderId="7" xfId="1" applyNumberFormat="1" applyFont="1" applyFill="1" applyBorder="1" applyAlignment="1" applyProtection="1">
      <alignment horizontal="center" vertical="center" wrapText="1"/>
      <protection locked="0"/>
    </xf>
    <xf numFmtId="49" fontId="3" fillId="2" borderId="5"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49" fontId="3" fillId="2" borderId="6" xfId="1"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49" fontId="3" fillId="4" borderId="8" xfId="1" applyNumberFormat="1" applyFont="1" applyFill="1" applyBorder="1" applyAlignment="1" applyProtection="1">
      <alignment horizontal="center" vertical="center" wrapText="1"/>
      <protection locked="0"/>
    </xf>
    <xf numFmtId="49" fontId="3" fillId="4" borderId="9" xfId="1" applyNumberFormat="1" applyFont="1" applyFill="1" applyBorder="1" applyAlignment="1" applyProtection="1">
      <alignment horizontal="center" vertical="center" wrapText="1"/>
      <protection locked="0"/>
    </xf>
    <xf numFmtId="49" fontId="3" fillId="7" borderId="11" xfId="1" applyNumberFormat="1" applyFont="1" applyFill="1" applyBorder="1" applyAlignment="1" applyProtection="1">
      <alignment horizontal="center" vertical="center" wrapText="1"/>
      <protection locked="0"/>
    </xf>
    <xf numFmtId="49" fontId="3" fillId="7" borderId="8" xfId="1" applyNumberFormat="1" applyFont="1" applyFill="1" applyBorder="1" applyAlignment="1" applyProtection="1">
      <alignment horizontal="center" vertical="center" wrapText="1"/>
      <protection locked="0"/>
    </xf>
    <xf numFmtId="49" fontId="3" fillId="7" borderId="9" xfId="1" applyNumberFormat="1" applyFont="1" applyFill="1" applyBorder="1" applyAlignment="1" applyProtection="1">
      <alignment horizontal="center" vertical="center" wrapText="1"/>
      <protection locked="0"/>
    </xf>
    <xf numFmtId="0" fontId="5" fillId="5" borderId="57" xfId="0" applyFont="1" applyFill="1" applyBorder="1" applyAlignment="1">
      <alignment horizontal="center" vertical="top" wrapText="1"/>
    </xf>
    <xf numFmtId="0" fontId="5" fillId="5" borderId="55" xfId="0" applyFont="1" applyFill="1" applyBorder="1" applyAlignment="1">
      <alignment horizontal="center" vertical="top" wrapText="1"/>
    </xf>
    <xf numFmtId="0" fontId="5" fillId="5" borderId="56" xfId="0" applyFont="1" applyFill="1" applyBorder="1" applyAlignment="1">
      <alignment horizontal="center" vertical="top" wrapText="1"/>
    </xf>
    <xf numFmtId="49" fontId="3" fillId="8" borderId="16" xfId="1" applyNumberFormat="1" applyFont="1" applyFill="1" applyBorder="1" applyAlignment="1" applyProtection="1">
      <alignment horizontal="center" vertical="center" wrapText="1"/>
      <protection locked="0"/>
    </xf>
    <xf numFmtId="49" fontId="3" fillId="8" borderId="17" xfId="1" applyNumberFormat="1" applyFont="1" applyFill="1" applyBorder="1" applyAlignment="1" applyProtection="1">
      <alignment horizontal="center" vertical="center" wrapText="1"/>
      <protection locked="0"/>
    </xf>
    <xf numFmtId="49" fontId="3" fillId="8" borderId="18" xfId="1" applyNumberFormat="1" applyFont="1" applyFill="1" applyBorder="1" applyAlignment="1" applyProtection="1">
      <alignment horizontal="center" vertical="center" wrapText="1"/>
      <protection locked="0"/>
    </xf>
    <xf numFmtId="49" fontId="3" fillId="9" borderId="21" xfId="1" applyNumberFormat="1" applyFont="1" applyFill="1" applyBorder="1" applyAlignment="1" applyProtection="1">
      <alignment horizontal="center" vertical="center" wrapText="1"/>
      <protection locked="0"/>
    </xf>
    <xf numFmtId="49" fontId="3" fillId="9" borderId="22" xfId="1" applyNumberFormat="1" applyFont="1" applyFill="1" applyBorder="1" applyAlignment="1" applyProtection="1">
      <alignment horizontal="center" vertical="center" wrapText="1"/>
      <protection locked="0"/>
    </xf>
    <xf numFmtId="49" fontId="3" fillId="9" borderId="23" xfId="1" applyNumberFormat="1" applyFont="1" applyFill="1" applyBorder="1" applyAlignment="1" applyProtection="1">
      <alignment horizontal="center" vertical="center" wrapText="1"/>
      <protection locked="0"/>
    </xf>
    <xf numFmtId="49" fontId="3" fillId="10" borderId="11" xfId="1" applyNumberFormat="1" applyFont="1" applyFill="1" applyBorder="1" applyAlignment="1" applyProtection="1">
      <alignment horizontal="center" vertical="center" wrapText="1"/>
      <protection locked="0"/>
    </xf>
    <xf numFmtId="49" fontId="3" fillId="10" borderId="8" xfId="1" applyNumberFormat="1" applyFont="1" applyFill="1" applyBorder="1" applyAlignment="1" applyProtection="1">
      <alignment horizontal="center" vertical="center" wrapText="1"/>
      <protection locked="0"/>
    </xf>
    <xf numFmtId="49" fontId="3" fillId="10" borderId="9" xfId="1" applyNumberFormat="1" applyFont="1" applyFill="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5" fillId="5" borderId="77"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79" xfId="0" applyFont="1" applyFill="1" applyBorder="1" applyAlignment="1">
      <alignment horizontal="center" vertical="center" wrapText="1"/>
    </xf>
    <xf numFmtId="49" fontId="3" fillId="2" borderId="32" xfId="1" applyNumberFormat="1" applyFont="1" applyFill="1" applyBorder="1" applyAlignment="1" applyProtection="1">
      <alignment horizontal="center" vertical="center" wrapText="1"/>
      <protection locked="0"/>
    </xf>
    <xf numFmtId="49" fontId="3" fillId="2" borderId="35" xfId="1" applyNumberFormat="1" applyFont="1" applyFill="1" applyBorder="1" applyAlignment="1" applyProtection="1">
      <alignment horizontal="center" vertical="center" wrapText="1"/>
      <protection locked="0"/>
    </xf>
    <xf numFmtId="49" fontId="3" fillId="2" borderId="33" xfId="1" applyNumberFormat="1" applyFont="1" applyFill="1" applyBorder="1" applyAlignment="1" applyProtection="1">
      <alignment horizontal="center" vertical="center" wrapText="1"/>
      <protection locked="0"/>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49" fontId="6" fillId="0" borderId="26" xfId="1" applyNumberFormat="1" applyFont="1" applyFill="1" applyBorder="1" applyAlignment="1" applyProtection="1">
      <alignment horizontal="center" vertical="center" wrapText="1"/>
      <protection locked="0"/>
    </xf>
    <xf numFmtId="49" fontId="6" fillId="0" borderId="7" xfId="1" applyNumberFormat="1" applyFont="1" applyFill="1" applyBorder="1" applyAlignment="1" applyProtection="1">
      <alignment horizontal="center" vertical="center" wrapText="1"/>
      <protection locked="0"/>
    </xf>
    <xf numFmtId="49" fontId="6" fillId="0" borderId="27" xfId="1" applyNumberFormat="1" applyFont="1" applyFill="1" applyBorder="1" applyAlignment="1" applyProtection="1">
      <alignment horizontal="center" vertical="center" wrapText="1"/>
      <protection locked="0"/>
    </xf>
    <xf numFmtId="49" fontId="6" fillId="0" borderId="0" xfId="1" applyNumberFormat="1" applyFont="1" applyFill="1" applyBorder="1" applyAlignment="1" applyProtection="1">
      <alignment horizontal="center" vertical="center" wrapText="1"/>
      <protection locked="0"/>
    </xf>
    <xf numFmtId="49" fontId="6" fillId="0" borderId="28" xfId="1" applyNumberFormat="1" applyFont="1" applyFill="1" applyBorder="1" applyAlignment="1" applyProtection="1">
      <alignment horizontal="center" vertical="center" wrapText="1"/>
      <protection locked="0"/>
    </xf>
    <xf numFmtId="49" fontId="6" fillId="0" borderId="8" xfId="1" applyNumberFormat="1" applyFont="1" applyFill="1" applyBorder="1" applyAlignment="1" applyProtection="1">
      <alignment horizontal="center" vertical="center" wrapText="1"/>
      <protection locked="0"/>
    </xf>
    <xf numFmtId="49" fontId="3" fillId="11" borderId="29" xfId="1" applyNumberFormat="1" applyFont="1" applyFill="1" applyBorder="1" applyAlignment="1" applyProtection="1">
      <alignment horizontal="center" vertical="center" wrapText="1"/>
      <protection locked="0"/>
    </xf>
    <xf numFmtId="49" fontId="3" fillId="11" borderId="30" xfId="1" applyNumberFormat="1" applyFont="1" applyFill="1" applyBorder="1" applyAlignment="1" applyProtection="1">
      <alignment horizontal="center" vertical="center" wrapText="1"/>
      <protection locked="0"/>
    </xf>
    <xf numFmtId="49" fontId="3" fillId="11" borderId="31" xfId="1" applyNumberFormat="1" applyFont="1" applyFill="1" applyBorder="1" applyAlignment="1" applyProtection="1">
      <alignment horizontal="center" vertical="center" wrapText="1"/>
      <protection locked="0"/>
    </xf>
    <xf numFmtId="49" fontId="17" fillId="0" borderId="7" xfId="1" applyNumberFormat="1" applyFont="1" applyFill="1" applyBorder="1" applyAlignment="1" applyProtection="1">
      <alignment horizontal="center" vertical="center" wrapText="1"/>
      <protection locked="0"/>
    </xf>
    <xf numFmtId="0" fontId="31" fillId="20" borderId="45" xfId="0" applyFont="1" applyFill="1" applyBorder="1" applyAlignment="1">
      <alignment horizontal="center" vertical="center" wrapText="1"/>
    </xf>
    <xf numFmtId="0" fontId="31" fillId="21" borderId="51" xfId="0" applyFont="1" applyFill="1" applyBorder="1" applyAlignment="1">
      <alignment horizontal="center" vertical="center" wrapText="1"/>
    </xf>
    <xf numFmtId="0" fontId="31" fillId="21" borderId="3" xfId="0" applyFont="1" applyFill="1" applyBorder="1" applyAlignment="1">
      <alignment horizontal="center" vertical="center" wrapText="1"/>
    </xf>
    <xf numFmtId="0" fontId="31" fillId="21" borderId="4" xfId="0" applyFont="1" applyFill="1" applyBorder="1" applyAlignment="1">
      <alignment horizontal="center" vertical="center" wrapText="1"/>
    </xf>
    <xf numFmtId="0" fontId="36" fillId="0" borderId="0" xfId="0" applyFont="1" applyAlignment="1">
      <alignment horizontal="left"/>
    </xf>
    <xf numFmtId="0" fontId="0" fillId="0" borderId="0" xfId="0"/>
  </cellXfs>
  <cellStyles count="7">
    <cellStyle name="Millares" xfId="6" builtinId="3"/>
    <cellStyle name="Normal" xfId="0" builtinId="0"/>
    <cellStyle name="Normal 2" xfId="2" xr:uid="{307A5F4E-D984-4ADC-B557-4DEBDA57A915}"/>
    <cellStyle name="Normal 2 2" xfId="5" xr:uid="{7D836BB8-AA7A-40C5-9A12-D186B8223F3B}"/>
    <cellStyle name="Normal 3" xfId="3" xr:uid="{E1308B40-E49B-474D-B8CF-6E0F4307A634}"/>
    <cellStyle name="Normal 7" xfId="4" xr:uid="{6CE52B24-A28A-483B-ADC2-856D5D361353}"/>
    <cellStyle name="Título 2" xfId="1" builtinId="17"/>
  </cellStyles>
  <dxfs count="4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62D46"/>
      <color rgb="FFA50021"/>
      <color rgb="FFCC0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3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styles" Target="style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3" Type="http://schemas.openxmlformats.org/officeDocument/2006/relationships/hyperlink" Target="#'Dimensi&#243;n 7 - Control Interno'!A1"/><Relationship Id="rId18" Type="http://schemas.openxmlformats.org/officeDocument/2006/relationships/hyperlink" Target="https://sedeelectronica.sic.gov.co/transparencia/planeacion/planes-de-accion/plan-previsi%C3%B3n-de-recursos-humanos" TargetMode="External"/><Relationship Id="rId26" Type="http://schemas.openxmlformats.org/officeDocument/2006/relationships/hyperlink" Target="https://sedeelectronica.sic.gov.co/transparencia/planeacion/proyectos-de-inversion" TargetMode="External"/><Relationship Id="rId39" Type="http://schemas.openxmlformats.org/officeDocument/2006/relationships/hyperlink" Target="#'PAI 2025 Consolidado'!R5"/><Relationship Id="rId21" Type="http://schemas.openxmlformats.org/officeDocument/2006/relationships/hyperlink" Target="https://sedeelectronica.sic.gov.co/transparencia/planeacion/planes-de-accion/plan-de-bienestar" TargetMode="External"/><Relationship Id="rId34" Type="http://schemas.openxmlformats.org/officeDocument/2006/relationships/hyperlink" Target="#'PAI 2025 Consolidado'!A1"/><Relationship Id="rId42" Type="http://schemas.openxmlformats.org/officeDocument/2006/relationships/hyperlink" Target="#'PAI 2025 Consolidado'!I5"/><Relationship Id="rId7" Type="http://schemas.openxmlformats.org/officeDocument/2006/relationships/hyperlink" Target="#'Dimensi&#243;n 4 - Evaluaci&#243;n de res'!A1"/><Relationship Id="rId2" Type="http://schemas.openxmlformats.org/officeDocument/2006/relationships/image" Target="../media/image1.png"/><Relationship Id="rId16" Type="http://schemas.openxmlformats.org/officeDocument/2006/relationships/hyperlink" Target="https://sedeelectronica.sic.gov.co/transparencia/contratacion/plan-anual-de-adquisiciones/plan-anual-de-adquisiciones-version-2" TargetMode="External"/><Relationship Id="rId29" Type="http://schemas.openxmlformats.org/officeDocument/2006/relationships/image" Target="../media/image9.svg"/><Relationship Id="rId1" Type="http://schemas.openxmlformats.org/officeDocument/2006/relationships/hyperlink" Target="#'Dimensi&#243;n 1 - Talento Humano '!A1"/><Relationship Id="rId6" Type="http://schemas.openxmlformats.org/officeDocument/2006/relationships/image" Target="../media/image3.png"/><Relationship Id="rId11" Type="http://schemas.openxmlformats.org/officeDocument/2006/relationships/hyperlink" Target="#'Dimensi&#243;n 6 - GESCO+I'!A1"/><Relationship Id="rId24" Type="http://schemas.openxmlformats.org/officeDocument/2006/relationships/hyperlink" Target="https://sedeelectronica.sic.gov.co/transparencia/planeacion/planes-de-accion/plan-estrat%C3%A9gico-de-las%20Tecnolog%C3%ADas-de-la-informaci%C3%B3n-y-las-comunicaciones-peti" TargetMode="External"/><Relationship Id="rId32" Type="http://schemas.openxmlformats.org/officeDocument/2006/relationships/image" Target="../media/image10.png"/><Relationship Id="rId37" Type="http://schemas.openxmlformats.org/officeDocument/2006/relationships/image" Target="../media/image13.svg"/><Relationship Id="rId40" Type="http://schemas.openxmlformats.org/officeDocument/2006/relationships/hyperlink" Target="#'PAI 2025 Consolidado'!M5"/><Relationship Id="rId45" Type="http://schemas.openxmlformats.org/officeDocument/2006/relationships/image" Target="../media/image15.svg"/><Relationship Id="rId5" Type="http://schemas.openxmlformats.org/officeDocument/2006/relationships/hyperlink" Target="#'Dimensi&#243;n 3-Gesti&#243;n con Valor'!A1"/><Relationship Id="rId15" Type="http://schemas.openxmlformats.org/officeDocument/2006/relationships/hyperlink" Target="https://sedeelectronica.sic.gov.co/transparencia/planeacion/plan-institucional-de-archivos/plan-institucional-de-archivos-pinar-sic-0" TargetMode="External"/><Relationship Id="rId23" Type="http://schemas.openxmlformats.org/officeDocument/2006/relationships/hyperlink" Target="https://sedeelectronica.sic.gov.co/transparencia/planeacion/plan-anticorrupcion-y-de-atencion-al-ciudadano/abc-programa-de-transparencia-y-etica-publica" TargetMode="External"/><Relationship Id="rId28" Type="http://schemas.openxmlformats.org/officeDocument/2006/relationships/image" Target="../media/image8.png"/><Relationship Id="rId36" Type="http://schemas.openxmlformats.org/officeDocument/2006/relationships/image" Target="../media/image12.png"/><Relationship Id="rId10" Type="http://schemas.openxmlformats.org/officeDocument/2006/relationships/image" Target="../media/image5.png"/><Relationship Id="rId19" Type="http://schemas.openxmlformats.org/officeDocument/2006/relationships/hyperlink" Target="https://sedeelectronica.sic.gov.co/transparencia/planeacion/plan-estrategico-de-talento-humano/plan-estrategico-de-recursos-humanos" TargetMode="External"/><Relationship Id="rId31" Type="http://schemas.openxmlformats.org/officeDocument/2006/relationships/hyperlink" Target="https://sedeelectronica.sic.gov.co/transparencia/planeacion/planes-de-accion/plan-de-acci%C3%B3n-institucional" TargetMode="External"/><Relationship Id="rId44" Type="http://schemas.openxmlformats.org/officeDocument/2006/relationships/image" Target="../media/image14.png"/><Relationship Id="rId4" Type="http://schemas.openxmlformats.org/officeDocument/2006/relationships/image" Target="../media/image2.png"/><Relationship Id="rId9" Type="http://schemas.openxmlformats.org/officeDocument/2006/relationships/hyperlink" Target="#'Dimensi&#243;n 5 - Informaci&#243;n y com'!A1"/><Relationship Id="rId14" Type="http://schemas.openxmlformats.org/officeDocument/2006/relationships/image" Target="../media/image7.png"/><Relationship Id="rId22" Type="http://schemas.openxmlformats.org/officeDocument/2006/relationships/hyperlink" Target="https://sedeelectronica.sic.gov.co/transparencia/planeacion/planes-de-accion/plan-de-seguridad-y-salud-en-el-trabajo" TargetMode="External"/><Relationship Id="rId27" Type="http://schemas.openxmlformats.org/officeDocument/2006/relationships/hyperlink" Target="#'PAI 2025 Publicado'!A1"/><Relationship Id="rId30" Type="http://schemas.openxmlformats.org/officeDocument/2006/relationships/hyperlink" Target="https://sedeelectronica.sic.gov.co/transparencia/planeacion/planes-de-accion/plan-de-tratamiento-de-riesgos%20de-seguridad-y-privacidad-de-la-informaci%C3%B3n" TargetMode="External"/><Relationship Id="rId35" Type="http://schemas.openxmlformats.org/officeDocument/2006/relationships/hyperlink" Target="#'PAI 2025 Consolidado'!H5"/><Relationship Id="rId43" Type="http://schemas.openxmlformats.org/officeDocument/2006/relationships/hyperlink" Target="#Convenciones!A1"/><Relationship Id="rId8" Type="http://schemas.openxmlformats.org/officeDocument/2006/relationships/image" Target="../media/image4.png"/><Relationship Id="rId3" Type="http://schemas.openxmlformats.org/officeDocument/2006/relationships/hyperlink" Target="#'Dimensi&#243;n 2 - Direccionamiento'!A1"/><Relationship Id="rId12" Type="http://schemas.openxmlformats.org/officeDocument/2006/relationships/image" Target="../media/image6.png"/><Relationship Id="rId17" Type="http://schemas.openxmlformats.org/officeDocument/2006/relationships/hyperlink" Target="https://sedeelectronica.sic.gov.co/transparencia/planeacion/planes-de-accion/plan-anual-de-vacantes" TargetMode="External"/><Relationship Id="rId25" Type="http://schemas.openxmlformats.org/officeDocument/2006/relationships/hyperlink" Target="https://sedeelectronica.sic.gov.co/transparencia/planeacion/planes-de-accion/plan-de-seguridad-y-privacidad-de-la-informaci%C3%B3n" TargetMode="External"/><Relationship Id="rId33" Type="http://schemas.openxmlformats.org/officeDocument/2006/relationships/image" Target="../media/image11.svg"/><Relationship Id="rId38" Type="http://schemas.openxmlformats.org/officeDocument/2006/relationships/hyperlink" Target="#'PAI 2025 Consolidado'!J5"/><Relationship Id="rId20" Type="http://schemas.openxmlformats.org/officeDocument/2006/relationships/hyperlink" Target="https://sedeelectronica.sic.gov.co/transparencia/planeacion/planes-de-accion/plan-de-capacitaci%C3%B3n" TargetMode="External"/><Relationship Id="rId41" Type="http://schemas.openxmlformats.org/officeDocument/2006/relationships/hyperlink" Target="#'PAI 2025 Consolidado'!W5"/></Relationships>
</file>

<file path=xl/drawings/_rels/drawing10.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CONTENIDO '!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2.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3.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5.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6.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7.png"/><Relationship Id="rId4"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CONTENIDO '!A27"/><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66676</xdr:colOff>
      <xdr:row>9</xdr:row>
      <xdr:rowOff>67234</xdr:rowOff>
    </xdr:from>
    <xdr:to>
      <xdr:col>1</xdr:col>
      <xdr:colOff>1630240</xdr:colOff>
      <xdr:row>12</xdr:row>
      <xdr:rowOff>78440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1ACF692F-390E-DE4D-85D8-B6EDFD8A7E23}"/>
            </a:ext>
          </a:extLst>
        </xdr:cNvPr>
        <xdr:cNvSpPr/>
      </xdr:nvSpPr>
      <xdr:spPr>
        <a:xfrm>
          <a:off x="249849" y="2192042"/>
          <a:ext cx="1563564" cy="1385004"/>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kern="1200"/>
            <a:t> </a:t>
          </a:r>
          <a:r>
            <a:rPr lang="es-CO" sz="1100" b="1" kern="1200">
              <a:solidFill>
                <a:schemeClr val="accent6">
                  <a:lumMod val="50000"/>
                </a:schemeClr>
              </a:solidFill>
            </a:rPr>
            <a:t>DIMENSIÓN 1 - TALENTO HUMANO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1</xdr:col>
      <xdr:colOff>484051</xdr:colOff>
      <xdr:row>10</xdr:row>
      <xdr:rowOff>357770</xdr:rowOff>
    </xdr:from>
    <xdr:to>
      <xdr:col>1</xdr:col>
      <xdr:colOff>1382452</xdr:colOff>
      <xdr:row>10</xdr:row>
      <xdr:rowOff>934182</xdr:rowOff>
    </xdr:to>
    <xdr:pic>
      <xdr:nvPicPr>
        <xdr:cNvPr id="2" name="Imagen 1">
          <a:extLst>
            <a:ext uri="{FF2B5EF4-FFF2-40B4-BE49-F238E27FC236}">
              <a16:creationId xmlns:a16="http://schemas.microsoft.com/office/drawing/2014/main" id="{CE430311-F8FB-D06A-1EF8-2C87DC777DF6}"/>
            </a:ext>
          </a:extLst>
        </xdr:cNvPr>
        <xdr:cNvPicPr>
          <a:picLocks noChangeAspect="1"/>
        </xdr:cNvPicPr>
      </xdr:nvPicPr>
      <xdr:blipFill>
        <a:blip xmlns:r="http://schemas.openxmlformats.org/officeDocument/2006/relationships" r:embed="rId2"/>
        <a:stretch>
          <a:fillRect/>
        </a:stretch>
      </xdr:blipFill>
      <xdr:spPr>
        <a:xfrm>
          <a:off x="667224" y="2665751"/>
          <a:ext cx="898401" cy="576412"/>
        </a:xfrm>
        <a:prstGeom prst="rect">
          <a:avLst/>
        </a:prstGeom>
      </xdr:spPr>
    </xdr:pic>
    <xdr:clientData/>
  </xdr:twoCellAnchor>
  <xdr:twoCellAnchor>
    <xdr:from>
      <xdr:col>2</xdr:col>
      <xdr:colOff>9137</xdr:colOff>
      <xdr:row>9</xdr:row>
      <xdr:rowOff>78440</xdr:rowOff>
    </xdr:from>
    <xdr:to>
      <xdr:col>2</xdr:col>
      <xdr:colOff>1714500</xdr:colOff>
      <xdr:row>12</xdr:row>
      <xdr:rowOff>78440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2E090280-3EA3-4D9D-8A4A-73D08BEE77D8}"/>
            </a:ext>
          </a:extLst>
        </xdr:cNvPr>
        <xdr:cNvSpPr/>
      </xdr:nvSpPr>
      <xdr:spPr>
        <a:xfrm>
          <a:off x="1914137" y="2260531"/>
          <a:ext cx="1705363" cy="1385454"/>
        </a:xfrm>
        <a:prstGeom prst="roundRect">
          <a:avLst/>
        </a:prstGeom>
        <a:noFill/>
        <a:ln>
          <a:solidFill>
            <a:schemeClr val="accent5">
              <a:lumMod val="5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t> </a:t>
          </a:r>
          <a:r>
            <a:rPr lang="es-CO" sz="1100" b="1" kern="1200">
              <a:solidFill>
                <a:schemeClr val="accent5">
                  <a:lumMod val="50000"/>
                </a:schemeClr>
              </a:solidFill>
            </a:rPr>
            <a:t>DIMENSIÓN 2 - DIRECCIONAMIENTO ESTRATÉGICO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2</xdr:col>
      <xdr:colOff>721897</xdr:colOff>
      <xdr:row>10</xdr:row>
      <xdr:rowOff>508493</xdr:rowOff>
    </xdr:from>
    <xdr:to>
      <xdr:col>2</xdr:col>
      <xdr:colOff>1224796</xdr:colOff>
      <xdr:row>11</xdr:row>
      <xdr:rowOff>1823</xdr:rowOff>
    </xdr:to>
    <xdr:pic>
      <xdr:nvPicPr>
        <xdr:cNvPr id="6" name="Imagen 5">
          <a:extLst>
            <a:ext uri="{FF2B5EF4-FFF2-40B4-BE49-F238E27FC236}">
              <a16:creationId xmlns:a16="http://schemas.microsoft.com/office/drawing/2014/main" id="{696D80D7-F4EC-4EAF-ED56-1F9D8BC8F231}"/>
            </a:ext>
          </a:extLst>
        </xdr:cNvPr>
        <xdr:cNvPicPr>
          <a:picLocks noChangeAspect="1"/>
        </xdr:cNvPicPr>
      </xdr:nvPicPr>
      <xdr:blipFill>
        <a:blip xmlns:r="http://schemas.openxmlformats.org/officeDocument/2006/relationships" r:embed="rId4"/>
        <a:stretch>
          <a:fillRect/>
        </a:stretch>
      </xdr:blipFill>
      <xdr:spPr>
        <a:xfrm>
          <a:off x="2645214" y="2816474"/>
          <a:ext cx="502899" cy="498959"/>
        </a:xfrm>
        <a:prstGeom prst="rect">
          <a:avLst/>
        </a:prstGeom>
      </xdr:spPr>
    </xdr:pic>
    <xdr:clientData/>
  </xdr:twoCellAnchor>
  <xdr:twoCellAnchor>
    <xdr:from>
      <xdr:col>3</xdr:col>
      <xdr:colOff>17319</xdr:colOff>
      <xdr:row>9</xdr:row>
      <xdr:rowOff>96370</xdr:rowOff>
    </xdr:from>
    <xdr:to>
      <xdr:col>3</xdr:col>
      <xdr:colOff>1939636</xdr:colOff>
      <xdr:row>12</xdr:row>
      <xdr:rowOff>96370</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1C344AFD-FE7F-4875-9B97-A4337C43D85D}"/>
            </a:ext>
          </a:extLst>
        </xdr:cNvPr>
        <xdr:cNvSpPr/>
      </xdr:nvSpPr>
      <xdr:spPr>
        <a:xfrm>
          <a:off x="3792683" y="2278461"/>
          <a:ext cx="1922317" cy="1385454"/>
        </a:xfrm>
        <a:prstGeom prst="roundRect">
          <a:avLst/>
        </a:prstGeom>
        <a:noFill/>
        <a:ln>
          <a:solidFill>
            <a:schemeClr val="tx2">
              <a:lumMod val="90000"/>
              <a:lumOff val="1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tx2">
                  <a:lumMod val="90000"/>
                  <a:lumOff val="10000"/>
                </a:schemeClr>
              </a:solidFill>
            </a:rPr>
            <a:t>DIMENSIÓN 3 - GESTIÓN CON VALOR PARA RESULTADOS</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630327</xdr:colOff>
      <xdr:row>10</xdr:row>
      <xdr:rowOff>518551</xdr:rowOff>
    </xdr:from>
    <xdr:to>
      <xdr:col>3</xdr:col>
      <xdr:colOff>1220166</xdr:colOff>
      <xdr:row>10</xdr:row>
      <xdr:rowOff>986528</xdr:rowOff>
    </xdr:to>
    <xdr:pic>
      <xdr:nvPicPr>
        <xdr:cNvPr id="9" name="Imagen 8">
          <a:extLst>
            <a:ext uri="{FF2B5EF4-FFF2-40B4-BE49-F238E27FC236}">
              <a16:creationId xmlns:a16="http://schemas.microsoft.com/office/drawing/2014/main" id="{13371F84-B82B-EBFF-A620-C5C66375FDB1}"/>
            </a:ext>
          </a:extLst>
        </xdr:cNvPr>
        <xdr:cNvPicPr>
          <a:picLocks noChangeAspect="1"/>
        </xdr:cNvPicPr>
      </xdr:nvPicPr>
      <xdr:blipFill rotWithShape="1">
        <a:blip xmlns:r="http://schemas.openxmlformats.org/officeDocument/2006/relationships" r:embed="rId6"/>
        <a:srcRect t="6001" b="1"/>
        <a:stretch/>
      </xdr:blipFill>
      <xdr:spPr>
        <a:xfrm>
          <a:off x="4423616" y="2507104"/>
          <a:ext cx="589839" cy="467977"/>
        </a:xfrm>
        <a:prstGeom prst="rect">
          <a:avLst/>
        </a:prstGeom>
      </xdr:spPr>
    </xdr:pic>
    <xdr:clientData/>
  </xdr:twoCellAnchor>
  <xdr:twoCellAnchor>
    <xdr:from>
      <xdr:col>3</xdr:col>
      <xdr:colOff>2078181</xdr:colOff>
      <xdr:row>9</xdr:row>
      <xdr:rowOff>108187</xdr:rowOff>
    </xdr:from>
    <xdr:to>
      <xdr:col>5</xdr:col>
      <xdr:colOff>1575955</xdr:colOff>
      <xdr:row>12</xdr:row>
      <xdr:rowOff>108187</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84235DD-8102-4A6E-8D65-A428D723E421}"/>
            </a:ext>
          </a:extLst>
        </xdr:cNvPr>
        <xdr:cNvSpPr/>
      </xdr:nvSpPr>
      <xdr:spPr>
        <a:xfrm>
          <a:off x="5853545" y="2290278"/>
          <a:ext cx="1922319" cy="138545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accent2">
                  <a:lumMod val="75000"/>
                </a:schemeClr>
              </a:solidFill>
            </a:rPr>
            <a:t>DIMENSIÓN 4 -</a:t>
          </a:r>
          <a:r>
            <a:rPr lang="es-CO" sz="1100" b="1" kern="1200" baseline="0">
              <a:solidFill>
                <a:schemeClr val="accent2">
                  <a:lumMod val="75000"/>
                </a:schemeClr>
              </a:solidFill>
            </a:rPr>
            <a:t> EVALUACIÓN DE RESULTADOS</a:t>
          </a:r>
          <a:endParaRPr lang="es-CO" sz="1100" b="1" kern="1200">
            <a:solidFill>
              <a:schemeClr val="accent2">
                <a:lumMod val="7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5</xdr:col>
      <xdr:colOff>333668</xdr:colOff>
      <xdr:row>10</xdr:row>
      <xdr:rowOff>552146</xdr:rowOff>
    </xdr:from>
    <xdr:to>
      <xdr:col>5</xdr:col>
      <xdr:colOff>718939</xdr:colOff>
      <xdr:row>10</xdr:row>
      <xdr:rowOff>987136</xdr:rowOff>
    </xdr:to>
    <xdr:pic>
      <xdr:nvPicPr>
        <xdr:cNvPr id="11" name="Imagen 10">
          <a:extLst>
            <a:ext uri="{FF2B5EF4-FFF2-40B4-BE49-F238E27FC236}">
              <a16:creationId xmlns:a16="http://schemas.microsoft.com/office/drawing/2014/main" id="{49FFA691-2438-6CD3-CC0C-20E5E4BCF352}"/>
            </a:ext>
          </a:extLst>
        </xdr:cNvPr>
        <xdr:cNvPicPr>
          <a:picLocks noChangeAspect="1"/>
        </xdr:cNvPicPr>
      </xdr:nvPicPr>
      <xdr:blipFill>
        <a:blip xmlns:r="http://schemas.openxmlformats.org/officeDocument/2006/relationships" r:embed="rId8"/>
        <a:stretch>
          <a:fillRect/>
        </a:stretch>
      </xdr:blipFill>
      <xdr:spPr>
        <a:xfrm>
          <a:off x="6549984" y="2540699"/>
          <a:ext cx="385271" cy="434990"/>
        </a:xfrm>
        <a:prstGeom prst="rect">
          <a:avLst/>
        </a:prstGeom>
      </xdr:spPr>
    </xdr:pic>
    <xdr:clientData/>
  </xdr:twoCellAnchor>
  <xdr:twoCellAnchor>
    <xdr:from>
      <xdr:col>5</xdr:col>
      <xdr:colOff>1679864</xdr:colOff>
      <xdr:row>9</xdr:row>
      <xdr:rowOff>59376</xdr:rowOff>
    </xdr:from>
    <xdr:to>
      <xdr:col>6</xdr:col>
      <xdr:colOff>1783773</xdr:colOff>
      <xdr:row>12</xdr:row>
      <xdr:rowOff>86591</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5B20002E-824A-4BFA-BF19-64E859222845}"/>
            </a:ext>
          </a:extLst>
        </xdr:cNvPr>
        <xdr:cNvSpPr/>
      </xdr:nvSpPr>
      <xdr:spPr>
        <a:xfrm>
          <a:off x="7879773" y="2241467"/>
          <a:ext cx="1922318" cy="1412669"/>
        </a:xfrm>
        <a:prstGeom prst="roundRect">
          <a:avLst/>
        </a:prstGeom>
        <a:noFill/>
        <a:ln>
          <a:solidFill>
            <a:srgbClr val="A5002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b="1" kern="1200">
              <a:solidFill>
                <a:srgbClr val="C00000"/>
              </a:solidFill>
            </a:rPr>
            <a:t> </a:t>
          </a:r>
          <a:r>
            <a:rPr lang="es-CO" sz="1100" b="1" kern="1200">
              <a:solidFill>
                <a:srgbClr val="A50021"/>
              </a:solidFill>
            </a:rPr>
            <a:t>DIMENSIÓN 5 -</a:t>
          </a:r>
          <a:r>
            <a:rPr lang="es-CO" sz="1100" b="1" kern="1200" baseline="0">
              <a:solidFill>
                <a:srgbClr val="A50021"/>
              </a:solidFill>
            </a:rPr>
            <a:t> INFORMACIÓN Y COMUNICACIÓN</a:t>
          </a:r>
          <a:endParaRPr lang="es-CO" sz="1100" b="1" kern="1200">
            <a:solidFill>
              <a:srgbClr val="A50021"/>
            </a:solidFill>
          </a:endParaRPr>
        </a:p>
        <a:p>
          <a:pPr algn="ctr"/>
          <a:endParaRPr lang="es-CO" sz="1100" b="1"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6</xdr:col>
      <xdr:colOff>638446</xdr:colOff>
      <xdr:row>10</xdr:row>
      <xdr:rowOff>514743</xdr:rowOff>
    </xdr:from>
    <xdr:to>
      <xdr:col>6</xdr:col>
      <xdr:colOff>1005718</xdr:colOff>
      <xdr:row>10</xdr:row>
      <xdr:rowOff>969819</xdr:rowOff>
    </xdr:to>
    <xdr:pic>
      <xdr:nvPicPr>
        <xdr:cNvPr id="8" name="Imagen 7">
          <a:extLst>
            <a:ext uri="{FF2B5EF4-FFF2-40B4-BE49-F238E27FC236}">
              <a16:creationId xmlns:a16="http://schemas.microsoft.com/office/drawing/2014/main" id="{08FA2A9D-D751-8127-CDD5-8E77EF8938CC}"/>
            </a:ext>
          </a:extLst>
        </xdr:cNvPr>
        <xdr:cNvPicPr>
          <a:picLocks noChangeAspect="1"/>
        </xdr:cNvPicPr>
      </xdr:nvPicPr>
      <xdr:blipFill>
        <a:blip xmlns:r="http://schemas.openxmlformats.org/officeDocument/2006/relationships" r:embed="rId10"/>
        <a:stretch>
          <a:fillRect/>
        </a:stretch>
      </xdr:blipFill>
      <xdr:spPr>
        <a:xfrm>
          <a:off x="8659499" y="2503296"/>
          <a:ext cx="367272" cy="455076"/>
        </a:xfrm>
        <a:prstGeom prst="rect">
          <a:avLst/>
        </a:prstGeom>
      </xdr:spPr>
    </xdr:pic>
    <xdr:clientData/>
  </xdr:twoCellAnchor>
  <xdr:twoCellAnchor>
    <xdr:from>
      <xdr:col>7</xdr:col>
      <xdr:colOff>64324</xdr:colOff>
      <xdr:row>9</xdr:row>
      <xdr:rowOff>86591</xdr:rowOff>
    </xdr:from>
    <xdr:to>
      <xdr:col>8</xdr:col>
      <xdr:colOff>155864</xdr:colOff>
      <xdr:row>12</xdr:row>
      <xdr:rowOff>69273</xdr:rowOff>
    </xdr:to>
    <xdr:sp macro="" textlink="">
      <xdr:nvSpPr>
        <xdr:cNvPr id="12" name="Rectángulo: esquinas redondeadas 11">
          <a:hlinkClick xmlns:r="http://schemas.openxmlformats.org/officeDocument/2006/relationships" r:id="rId11"/>
          <a:extLst>
            <a:ext uri="{FF2B5EF4-FFF2-40B4-BE49-F238E27FC236}">
              <a16:creationId xmlns:a16="http://schemas.microsoft.com/office/drawing/2014/main" id="{52CB86D0-EE8F-4600-8BA2-1CA431E770B9}"/>
            </a:ext>
          </a:extLst>
        </xdr:cNvPr>
        <xdr:cNvSpPr/>
      </xdr:nvSpPr>
      <xdr:spPr>
        <a:xfrm>
          <a:off x="9918369" y="2268682"/>
          <a:ext cx="1857995" cy="1368136"/>
        </a:xfrm>
        <a:prstGeom prst="roundRect">
          <a:avLst/>
        </a:prstGeom>
        <a:noFill/>
        <a:ln>
          <a:solidFill>
            <a:schemeClr val="bg2">
              <a:lumMod val="2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bg2">
                  <a:lumMod val="25000"/>
                </a:schemeClr>
              </a:solidFill>
            </a:rPr>
            <a:t> </a:t>
          </a:r>
          <a:r>
            <a:rPr lang="es-CO" sz="1100" b="1" kern="1200">
              <a:solidFill>
                <a:schemeClr val="bg2">
                  <a:lumMod val="25000"/>
                </a:schemeClr>
              </a:solidFill>
            </a:rPr>
            <a:t>DIMENSIÓN 6 - GESTIÓN DEL CONOCIMIENTO Y LA INNOVACIÓN</a:t>
          </a: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xdr:txBody>
    </xdr:sp>
    <xdr:clientData/>
  </xdr:twoCellAnchor>
  <xdr:twoCellAnchor editAs="oneCell">
    <xdr:from>
      <xdr:col>7</xdr:col>
      <xdr:colOff>746384</xdr:colOff>
      <xdr:row>10</xdr:row>
      <xdr:rowOff>568826</xdr:rowOff>
    </xdr:from>
    <xdr:to>
      <xdr:col>7</xdr:col>
      <xdr:colOff>1186447</xdr:colOff>
      <xdr:row>11</xdr:row>
      <xdr:rowOff>1</xdr:rowOff>
    </xdr:to>
    <xdr:pic>
      <xdr:nvPicPr>
        <xdr:cNvPr id="13" name="Imagen 12">
          <a:extLst>
            <a:ext uri="{FF2B5EF4-FFF2-40B4-BE49-F238E27FC236}">
              <a16:creationId xmlns:a16="http://schemas.microsoft.com/office/drawing/2014/main" id="{09F8CA84-AE41-FDCB-5D28-DDE3061A5EC7}"/>
            </a:ext>
          </a:extLst>
        </xdr:cNvPr>
        <xdr:cNvPicPr>
          <a:picLocks noChangeAspect="1"/>
        </xdr:cNvPicPr>
      </xdr:nvPicPr>
      <xdr:blipFill rotWithShape="1">
        <a:blip xmlns:r="http://schemas.openxmlformats.org/officeDocument/2006/relationships" r:embed="rId12"/>
        <a:srcRect t="8450"/>
        <a:stretch/>
      </xdr:blipFill>
      <xdr:spPr>
        <a:xfrm>
          <a:off x="10588884" y="2557379"/>
          <a:ext cx="440063" cy="433806"/>
        </a:xfrm>
        <a:prstGeom prst="rect">
          <a:avLst/>
        </a:prstGeom>
      </xdr:spPr>
    </xdr:pic>
    <xdr:clientData/>
  </xdr:twoCellAnchor>
  <xdr:twoCellAnchor>
    <xdr:from>
      <xdr:col>8</xdr:col>
      <xdr:colOff>235033</xdr:colOff>
      <xdr:row>9</xdr:row>
      <xdr:rowOff>86591</xdr:rowOff>
    </xdr:from>
    <xdr:to>
      <xdr:col>9</xdr:col>
      <xdr:colOff>69274</xdr:colOff>
      <xdr:row>12</xdr:row>
      <xdr:rowOff>66842</xdr:rowOff>
    </xdr:to>
    <xdr:sp macro="" textlink="">
      <xdr:nvSpPr>
        <xdr:cNvPr id="14" name="Rectángulo: esquinas redondeadas 13">
          <a:hlinkClick xmlns:r="http://schemas.openxmlformats.org/officeDocument/2006/relationships" r:id="rId13"/>
          <a:extLst>
            <a:ext uri="{FF2B5EF4-FFF2-40B4-BE49-F238E27FC236}">
              <a16:creationId xmlns:a16="http://schemas.microsoft.com/office/drawing/2014/main" id="{1747045A-5C75-4432-A1CB-CB5C59AD3D70}"/>
            </a:ext>
          </a:extLst>
        </xdr:cNvPr>
        <xdr:cNvSpPr/>
      </xdr:nvSpPr>
      <xdr:spPr>
        <a:xfrm>
          <a:off x="11832138" y="1891328"/>
          <a:ext cx="1822794" cy="1350514"/>
        </a:xfrm>
        <a:prstGeom prst="roundRect">
          <a:avLst/>
        </a:prstGeom>
        <a:noFill/>
        <a:ln>
          <a:solidFill>
            <a:srgbClr val="FFC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rgbClr val="FFC000"/>
              </a:solidFill>
            </a:rPr>
            <a:t>DIMENSIÓN 7 - CONTROL INTERNO</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8</xdr:col>
      <xdr:colOff>881304</xdr:colOff>
      <xdr:row>10</xdr:row>
      <xdr:rowOff>367559</xdr:rowOff>
    </xdr:from>
    <xdr:to>
      <xdr:col>8</xdr:col>
      <xdr:colOff>1326710</xdr:colOff>
      <xdr:row>10</xdr:row>
      <xdr:rowOff>951285</xdr:rowOff>
    </xdr:to>
    <xdr:pic>
      <xdr:nvPicPr>
        <xdr:cNvPr id="15" name="Imagen 14">
          <a:extLst>
            <a:ext uri="{FF2B5EF4-FFF2-40B4-BE49-F238E27FC236}">
              <a16:creationId xmlns:a16="http://schemas.microsoft.com/office/drawing/2014/main" id="{C9709C3D-C065-9C27-37FD-17B78474075B}"/>
            </a:ext>
          </a:extLst>
        </xdr:cNvPr>
        <xdr:cNvPicPr>
          <a:picLocks noChangeAspect="1"/>
        </xdr:cNvPicPr>
      </xdr:nvPicPr>
      <xdr:blipFill>
        <a:blip xmlns:r="http://schemas.openxmlformats.org/officeDocument/2006/relationships" r:embed="rId14"/>
        <a:stretch>
          <a:fillRect/>
        </a:stretch>
      </xdr:blipFill>
      <xdr:spPr>
        <a:xfrm>
          <a:off x="12470054" y="2413670"/>
          <a:ext cx="445406" cy="583726"/>
        </a:xfrm>
        <a:prstGeom prst="rect">
          <a:avLst/>
        </a:prstGeom>
      </xdr:spPr>
    </xdr:pic>
    <xdr:clientData/>
  </xdr:twoCellAnchor>
  <xdr:twoCellAnchor>
    <xdr:from>
      <xdr:col>0</xdr:col>
      <xdr:colOff>109904</xdr:colOff>
      <xdr:row>0</xdr:row>
      <xdr:rowOff>54691</xdr:rowOff>
    </xdr:from>
    <xdr:to>
      <xdr:col>8</xdr:col>
      <xdr:colOff>1923319</xdr:colOff>
      <xdr:row>8</xdr:row>
      <xdr:rowOff>153863</xdr:rowOff>
    </xdr:to>
    <xdr:sp macro="" textlink="">
      <xdr:nvSpPr>
        <xdr:cNvPr id="16" name="Rectángulo: esquinas redondeadas 15">
          <a:extLst>
            <a:ext uri="{FF2B5EF4-FFF2-40B4-BE49-F238E27FC236}">
              <a16:creationId xmlns:a16="http://schemas.microsoft.com/office/drawing/2014/main" id="{D401E5FC-F470-435C-A803-9D867D246D68}"/>
            </a:ext>
          </a:extLst>
        </xdr:cNvPr>
        <xdr:cNvSpPr/>
      </xdr:nvSpPr>
      <xdr:spPr>
        <a:xfrm>
          <a:off x="109904" y="54691"/>
          <a:ext cx="14965242" cy="2040807"/>
        </a:xfrm>
        <a:prstGeom prst="roundRect">
          <a:avLst/>
        </a:prstGeom>
        <a:noFill/>
        <a:ln>
          <a:solidFill>
            <a:srgbClr val="962D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2400" kern="1200"/>
            <a:t> </a:t>
          </a:r>
          <a:r>
            <a:rPr lang="es-CO" sz="2400" b="1" kern="1200">
              <a:solidFill>
                <a:srgbClr val="962D46"/>
              </a:solidFill>
            </a:rPr>
            <a:t>PLAN DE ACCIÓN INSTITUCIONAL SIC</a:t>
          </a:r>
          <a:r>
            <a:rPr lang="es-CO" sz="2400" b="1" kern="1200" baseline="0">
              <a:solidFill>
                <a:srgbClr val="962D46"/>
              </a:solidFill>
            </a:rPr>
            <a:t> </a:t>
          </a:r>
          <a:r>
            <a:rPr lang="es-CO" sz="2400" b="1" kern="1200">
              <a:solidFill>
                <a:srgbClr val="962D46"/>
              </a:solidFill>
            </a:rPr>
            <a:t>2026 V0 (28 enero)</a:t>
          </a:r>
        </a:p>
        <a:p>
          <a:pPr algn="ctr"/>
          <a:endParaRPr lang="es-CO" sz="1100" b="1" kern="1200">
            <a:solidFill>
              <a:srgbClr val="962D46"/>
            </a:solidFill>
          </a:endParaRPr>
        </a:p>
        <a:p>
          <a:pPr algn="ctr"/>
          <a:r>
            <a:rPr lang="es-CO" sz="1400">
              <a:solidFill>
                <a:schemeClr val="bg2">
                  <a:lumMod val="25000"/>
                </a:schemeClr>
              </a:solidFill>
            </a:rPr>
            <a:t>Es la hoja de ruta anual que compila los acuerdos y compromisos de la Superintendencia de Industria y Comercio para cumplir con las funciones de Ley, el Plan Nacional de Desarrollo,</a:t>
          </a:r>
          <a:r>
            <a:rPr lang="es-CO" sz="1400" baseline="0">
              <a:solidFill>
                <a:schemeClr val="bg2">
                  <a:lumMod val="25000"/>
                </a:schemeClr>
              </a:solidFill>
            </a:rPr>
            <a:t> el Marco Estratégico Institucional, el Plan Estratégico Institucional y el Plan Estratégico Sectorial. </a:t>
          </a:r>
        </a:p>
        <a:p>
          <a:pPr algn="ctr"/>
          <a:r>
            <a:rPr lang="es-CO" sz="1400" baseline="0">
              <a:solidFill>
                <a:schemeClr val="bg2">
                  <a:lumMod val="25000"/>
                </a:schemeClr>
              </a:solidFill>
            </a:rPr>
            <a:t>Este documento se estructura por las Dimensiones del Modelo Integrado de Planeación y Gestión, en este sentido, cuando haga clic en cualquier ícono correspondiente a la dimensión que desea consultar, encontrará los productos asociados a la Dimensión, así mismo, encontrará los objetivos estratégicos, las estrategias, metas, fuentes de financiación y responsables.</a:t>
          </a: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xdr:from>
      <xdr:col>0</xdr:col>
      <xdr:colOff>103801</xdr:colOff>
      <xdr:row>13</xdr:row>
      <xdr:rowOff>90234</xdr:rowOff>
    </xdr:from>
    <xdr:to>
      <xdr:col>3</xdr:col>
      <xdr:colOff>80210</xdr:colOff>
      <xdr:row>18</xdr:row>
      <xdr:rowOff>83552</xdr:rowOff>
    </xdr:to>
    <xdr:sp macro="" textlink="">
      <xdr:nvSpPr>
        <xdr:cNvPr id="17" name="Rectángulo: esquinas redondeadas 16">
          <a:extLst>
            <a:ext uri="{FF2B5EF4-FFF2-40B4-BE49-F238E27FC236}">
              <a16:creationId xmlns:a16="http://schemas.microsoft.com/office/drawing/2014/main" id="{DA5B208D-9993-4FDD-AFF7-447B7EA04249}"/>
            </a:ext>
          </a:extLst>
        </xdr:cNvPr>
        <xdr:cNvSpPr/>
      </xdr:nvSpPr>
      <xdr:spPr>
        <a:xfrm>
          <a:off x="103801" y="3449050"/>
          <a:ext cx="3769698" cy="912397"/>
        </a:xfrm>
        <a:prstGeom prst="round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800" kern="1200">
              <a:solidFill>
                <a:schemeClr val="accent3">
                  <a:lumMod val="75000"/>
                </a:schemeClr>
              </a:solidFill>
            </a:rPr>
            <a:t> </a:t>
          </a:r>
          <a:r>
            <a:rPr lang="es-CO" sz="1400" b="1" kern="1200">
              <a:solidFill>
                <a:srgbClr val="962D46"/>
              </a:solidFill>
            </a:rPr>
            <a:t>PLANES</a:t>
          </a:r>
          <a:r>
            <a:rPr lang="es-CO" sz="1400" b="1" kern="1200" baseline="0">
              <a:solidFill>
                <a:srgbClr val="962D46"/>
              </a:solidFill>
            </a:rPr>
            <a:t> - DECRETO 612 DE 2018</a:t>
          </a:r>
          <a:endParaRPr lang="es-CO" sz="1800" b="1" kern="1200">
            <a:solidFill>
              <a:srgbClr val="962D46"/>
            </a:solidFill>
          </a:endParaRPr>
        </a:p>
        <a:p>
          <a:pPr algn="ctr"/>
          <a:endParaRPr lang="es-CO" sz="200" b="1" kern="1200">
            <a:solidFill>
              <a:srgbClr val="962D46"/>
            </a:solidFill>
          </a:endParaRPr>
        </a:p>
        <a:p>
          <a:pPr algn="ctr"/>
          <a:r>
            <a:rPr lang="es-CO" sz="1100">
              <a:solidFill>
                <a:schemeClr val="bg1">
                  <a:lumMod val="50000"/>
                </a:schemeClr>
              </a:solidFill>
            </a:rPr>
            <a:t>El Plan</a:t>
          </a:r>
          <a:r>
            <a:rPr lang="es-CO" sz="1100" baseline="0">
              <a:solidFill>
                <a:schemeClr val="bg1">
                  <a:lumMod val="50000"/>
                </a:schemeClr>
              </a:solidFill>
            </a:rPr>
            <a:t> de Acción Institucional de la </a:t>
          </a:r>
          <a:r>
            <a:rPr lang="es-CO" sz="1100">
              <a:solidFill>
                <a:schemeClr val="bg1">
                  <a:lumMod val="50000"/>
                </a:schemeClr>
              </a:solidFill>
            </a:rPr>
            <a:t>SIC integra los planes del Decreto 612 de 2018,</a:t>
          </a:r>
          <a:r>
            <a:rPr lang="es-CO" sz="1100" baseline="0">
              <a:solidFill>
                <a:schemeClr val="bg1">
                  <a:lumMod val="50000"/>
                </a:schemeClr>
              </a:solidFill>
            </a:rPr>
            <a:t> consúltelos</a:t>
          </a:r>
          <a:r>
            <a:rPr lang="es-CO" sz="1100">
              <a:solidFill>
                <a:schemeClr val="bg1">
                  <a:lumMod val="50000"/>
                </a:schemeClr>
              </a:solidFill>
            </a:rPr>
            <a:t> al ingresar a </a:t>
          </a:r>
          <a:r>
            <a:rPr lang="es-CO" sz="1100" baseline="0">
              <a:solidFill>
                <a:schemeClr val="bg1">
                  <a:lumMod val="50000"/>
                </a:schemeClr>
              </a:solidFill>
            </a:rPr>
            <a:t>cada plan .</a:t>
          </a:r>
          <a:endParaRPr lang="es-CO" sz="1100">
            <a:solidFill>
              <a:schemeClr val="bg1">
                <a:lumMod val="50000"/>
              </a:schemeClr>
            </a:solidFill>
          </a:endParaRPr>
        </a:p>
      </xdr:txBody>
    </xdr:sp>
    <xdr:clientData/>
  </xdr:twoCellAnchor>
  <xdr:twoCellAnchor>
    <xdr:from>
      <xdr:col>3</xdr:col>
      <xdr:colOff>163369</xdr:colOff>
      <xdr:row>13</xdr:row>
      <xdr:rowOff>59531</xdr:rowOff>
    </xdr:from>
    <xdr:to>
      <xdr:col>3</xdr:col>
      <xdr:colOff>1690554</xdr:colOff>
      <xdr:row>16</xdr:row>
      <xdr:rowOff>96738</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D8CDD668-9B0A-7F81-EE84-E600DE48540C}"/>
            </a:ext>
          </a:extLst>
        </xdr:cNvPr>
        <xdr:cNvSpPr/>
      </xdr:nvSpPr>
      <xdr:spPr>
        <a:xfrm>
          <a:off x="3943603" y="3512344"/>
          <a:ext cx="1527185"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Archivos de la Entidad –PINAR</a:t>
          </a:r>
        </a:p>
      </xdr:txBody>
    </xdr:sp>
    <xdr:clientData/>
  </xdr:twoCellAnchor>
  <xdr:twoCellAnchor>
    <xdr:from>
      <xdr:col>3</xdr:col>
      <xdr:colOff>1725542</xdr:colOff>
      <xdr:row>13</xdr:row>
      <xdr:rowOff>59532</xdr:rowOff>
    </xdr:from>
    <xdr:to>
      <xdr:col>5</xdr:col>
      <xdr:colOff>297656</xdr:colOff>
      <xdr:row>16</xdr:row>
      <xdr:rowOff>96739</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2DEC3D0E-A300-4C1C-BACF-2076E254586E}"/>
            </a:ext>
          </a:extLst>
        </xdr:cNvPr>
        <xdr:cNvSpPr/>
      </xdr:nvSpPr>
      <xdr:spPr>
        <a:xfrm>
          <a:off x="5505776" y="3512345"/>
          <a:ext cx="983130"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Adquisiciones</a:t>
          </a:r>
        </a:p>
      </xdr:txBody>
    </xdr:sp>
    <xdr:clientData/>
  </xdr:twoCellAnchor>
  <xdr:twoCellAnchor>
    <xdr:from>
      <xdr:col>5</xdr:col>
      <xdr:colOff>356360</xdr:colOff>
      <xdr:row>13</xdr:row>
      <xdr:rowOff>62344</xdr:rowOff>
    </xdr:from>
    <xdr:to>
      <xdr:col>5</xdr:col>
      <xdr:colOff>1153418</xdr:colOff>
      <xdr:row>16</xdr:row>
      <xdr:rowOff>133946</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5A24F0F3-3122-489A-A232-4DC222C320D2}"/>
            </a:ext>
          </a:extLst>
        </xdr:cNvPr>
        <xdr:cNvSpPr/>
      </xdr:nvSpPr>
      <xdr:spPr>
        <a:xfrm>
          <a:off x="6547610" y="3515157"/>
          <a:ext cx="797058" cy="65203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Vacantes</a:t>
          </a:r>
        </a:p>
      </xdr:txBody>
    </xdr:sp>
    <xdr:clientData/>
  </xdr:twoCellAnchor>
  <xdr:twoCellAnchor>
    <xdr:from>
      <xdr:col>5</xdr:col>
      <xdr:colOff>1206740</xdr:colOff>
      <xdr:row>13</xdr:row>
      <xdr:rowOff>59268</xdr:rowOff>
    </xdr:from>
    <xdr:to>
      <xdr:col>6</xdr:col>
      <xdr:colOff>580430</xdr:colOff>
      <xdr:row>16</xdr:row>
      <xdr:rowOff>133946</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4DCD0F3B-FCD2-4F6A-A2E0-CEFA4A66D63F}"/>
            </a:ext>
          </a:extLst>
        </xdr:cNvPr>
        <xdr:cNvSpPr/>
      </xdr:nvSpPr>
      <xdr:spPr>
        <a:xfrm>
          <a:off x="7397990" y="3512081"/>
          <a:ext cx="1181952" cy="655107"/>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Previsión de Recursos Humanos</a:t>
          </a:r>
        </a:p>
      </xdr:txBody>
    </xdr:sp>
    <xdr:clientData/>
  </xdr:twoCellAnchor>
  <xdr:twoCellAnchor>
    <xdr:from>
      <xdr:col>6</xdr:col>
      <xdr:colOff>626757</xdr:colOff>
      <xdr:row>13</xdr:row>
      <xdr:rowOff>51366</xdr:rowOff>
    </xdr:from>
    <xdr:to>
      <xdr:col>6</xdr:col>
      <xdr:colOff>1726406</xdr:colOff>
      <xdr:row>16</xdr:row>
      <xdr:rowOff>141386</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19B2CFD0-DA0C-4AB2-8752-BC8954894B20}"/>
            </a:ext>
          </a:extLst>
        </xdr:cNvPr>
        <xdr:cNvSpPr/>
      </xdr:nvSpPr>
      <xdr:spPr>
        <a:xfrm>
          <a:off x="8626269" y="3504179"/>
          <a:ext cx="1099649" cy="67044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Talento Humano</a:t>
          </a:r>
        </a:p>
      </xdr:txBody>
    </xdr:sp>
    <xdr:clientData/>
  </xdr:twoCellAnchor>
  <xdr:twoCellAnchor>
    <xdr:from>
      <xdr:col>6</xdr:col>
      <xdr:colOff>1769964</xdr:colOff>
      <xdr:row>13</xdr:row>
      <xdr:rowOff>46885</xdr:rowOff>
    </xdr:from>
    <xdr:to>
      <xdr:col>7</xdr:col>
      <xdr:colOff>1012032</xdr:colOff>
      <xdr:row>16</xdr:row>
      <xdr:rowOff>133945</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AA11A6EA-D221-49AA-95CE-79767AA6DB5B}"/>
            </a:ext>
          </a:extLst>
        </xdr:cNvPr>
        <xdr:cNvSpPr/>
      </xdr:nvSpPr>
      <xdr:spPr>
        <a:xfrm>
          <a:off x="9769476" y="3499698"/>
          <a:ext cx="1072654" cy="66748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Capacitación</a:t>
          </a:r>
        </a:p>
      </xdr:txBody>
    </xdr:sp>
    <xdr:clientData/>
  </xdr:twoCellAnchor>
  <xdr:twoCellAnchor>
    <xdr:from>
      <xdr:col>7</xdr:col>
      <xdr:colOff>1059778</xdr:colOff>
      <xdr:row>13</xdr:row>
      <xdr:rowOff>41012</xdr:rowOff>
    </xdr:from>
    <xdr:to>
      <xdr:col>8</xdr:col>
      <xdr:colOff>476251</xdr:colOff>
      <xdr:row>16</xdr:row>
      <xdr:rowOff>126504</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18723C64-86BF-45FD-9B52-FF8195AE6356}"/>
            </a:ext>
          </a:extLst>
        </xdr:cNvPr>
        <xdr:cNvSpPr/>
      </xdr:nvSpPr>
      <xdr:spPr>
        <a:xfrm>
          <a:off x="10889876" y="3493825"/>
          <a:ext cx="1180086" cy="66592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Bienestar e Incentivos Institucionales</a:t>
          </a:r>
        </a:p>
      </xdr:txBody>
    </xdr:sp>
    <xdr:clientData/>
  </xdr:twoCellAnchor>
  <xdr:twoCellAnchor>
    <xdr:from>
      <xdr:col>8</xdr:col>
      <xdr:colOff>504569</xdr:colOff>
      <xdr:row>13</xdr:row>
      <xdr:rowOff>35728</xdr:rowOff>
    </xdr:from>
    <xdr:to>
      <xdr:col>9</xdr:col>
      <xdr:colOff>125328</xdr:colOff>
      <xdr:row>16</xdr:row>
      <xdr:rowOff>119063</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BC07D5DB-5571-4A22-A81F-0B3FD4E396C4}"/>
            </a:ext>
          </a:extLst>
        </xdr:cNvPr>
        <xdr:cNvSpPr/>
      </xdr:nvSpPr>
      <xdr:spPr>
        <a:xfrm>
          <a:off x="12097497" y="3444675"/>
          <a:ext cx="1613489" cy="64731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Trabajo Anual en Seguridad y Salud en el Trabajo</a:t>
          </a:r>
        </a:p>
      </xdr:txBody>
    </xdr:sp>
    <xdr:clientData/>
  </xdr:twoCellAnchor>
  <xdr:twoCellAnchor>
    <xdr:from>
      <xdr:col>3</xdr:col>
      <xdr:colOff>654644</xdr:colOff>
      <xdr:row>17</xdr:row>
      <xdr:rowOff>13720</xdr:rowOff>
    </xdr:from>
    <xdr:to>
      <xdr:col>4</xdr:col>
      <xdr:colOff>28204</xdr:colOff>
      <xdr:row>19</xdr:row>
      <xdr:rowOff>187992</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A870AB5B-BB7F-4EAD-95BF-761782E780FC}"/>
            </a:ext>
          </a:extLst>
        </xdr:cNvPr>
        <xdr:cNvSpPr/>
      </xdr:nvSpPr>
      <xdr:spPr>
        <a:xfrm>
          <a:off x="4427045" y="4174641"/>
          <a:ext cx="1692146" cy="55025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Programa de Transparencia</a:t>
          </a:r>
          <a:r>
            <a:rPr lang="es-CO" sz="1000" b="1" kern="1200" baseline="0">
              <a:solidFill>
                <a:srgbClr val="962D46"/>
              </a:solidFill>
            </a:rPr>
            <a:t> y Ética Pública</a:t>
          </a:r>
          <a:endParaRPr lang="es-CO" sz="1000" b="1" kern="1200">
            <a:solidFill>
              <a:srgbClr val="962D46"/>
            </a:solidFill>
          </a:endParaRPr>
        </a:p>
      </xdr:txBody>
    </xdr:sp>
    <xdr:clientData/>
  </xdr:twoCellAnchor>
  <xdr:twoCellAnchor>
    <xdr:from>
      <xdr:col>4</xdr:col>
      <xdr:colOff>96110</xdr:colOff>
      <xdr:row>17</xdr:row>
      <xdr:rowOff>12969</xdr:rowOff>
    </xdr:from>
    <xdr:to>
      <xdr:col>6</xdr:col>
      <xdr:colOff>556152</xdr:colOff>
      <xdr:row>19</xdr:row>
      <xdr:rowOff>150395</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67D1291A-F625-47AD-8FAD-DCF3BE87847B}"/>
            </a:ext>
          </a:extLst>
        </xdr:cNvPr>
        <xdr:cNvSpPr/>
      </xdr:nvSpPr>
      <xdr:spPr>
        <a:xfrm>
          <a:off x="6187097" y="4173890"/>
          <a:ext cx="2365042" cy="513413"/>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Tecnologías de la Información y las Comunicaciones –PETI</a:t>
          </a:r>
        </a:p>
      </xdr:txBody>
    </xdr:sp>
    <xdr:clientData/>
  </xdr:twoCellAnchor>
  <xdr:twoCellAnchor>
    <xdr:from>
      <xdr:col>6</xdr:col>
      <xdr:colOff>630925</xdr:colOff>
      <xdr:row>17</xdr:row>
      <xdr:rowOff>17542</xdr:rowOff>
    </xdr:from>
    <xdr:to>
      <xdr:col>7</xdr:col>
      <xdr:colOff>557326</xdr:colOff>
      <xdr:row>19</xdr:row>
      <xdr:rowOff>175461</xdr:rowOff>
    </xdr:to>
    <xdr:sp macro="" textlink="">
      <xdr:nvSpPr>
        <xdr:cNvPr id="29" name="Rectángulo: esquinas redondeadas 28">
          <a:hlinkClick xmlns:r="http://schemas.openxmlformats.org/officeDocument/2006/relationships" r:id="rId25"/>
          <a:extLst>
            <a:ext uri="{FF2B5EF4-FFF2-40B4-BE49-F238E27FC236}">
              <a16:creationId xmlns:a16="http://schemas.microsoft.com/office/drawing/2014/main" id="{3440FD90-55B7-4A93-B09F-1DD62F969951}"/>
            </a:ext>
          </a:extLst>
        </xdr:cNvPr>
        <xdr:cNvSpPr/>
      </xdr:nvSpPr>
      <xdr:spPr>
        <a:xfrm>
          <a:off x="8626912" y="4178463"/>
          <a:ext cx="1756203" cy="53390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Seguridad y Privacidad de la Información</a:t>
          </a:r>
        </a:p>
      </xdr:txBody>
    </xdr:sp>
    <xdr:clientData/>
  </xdr:twoCellAnchor>
  <xdr:twoCellAnchor>
    <xdr:from>
      <xdr:col>1</xdr:col>
      <xdr:colOff>555743</xdr:colOff>
      <xdr:row>18</xdr:row>
      <xdr:rowOff>174538</xdr:rowOff>
    </xdr:from>
    <xdr:to>
      <xdr:col>2</xdr:col>
      <xdr:colOff>1350809</xdr:colOff>
      <xdr:row>20</xdr:row>
      <xdr:rowOff>116974</xdr:rowOff>
    </xdr:to>
    <xdr:sp macro="" textlink="">
      <xdr:nvSpPr>
        <xdr:cNvPr id="30" name="Rectángulo: esquinas redondeadas 29">
          <a:hlinkClick xmlns:r="http://schemas.openxmlformats.org/officeDocument/2006/relationships" r:id="rId26"/>
          <a:extLst>
            <a:ext uri="{FF2B5EF4-FFF2-40B4-BE49-F238E27FC236}">
              <a16:creationId xmlns:a16="http://schemas.microsoft.com/office/drawing/2014/main" id="{E54170A2-20F0-4C40-B15C-7A74F27C7FD0}"/>
            </a:ext>
          </a:extLst>
        </xdr:cNvPr>
        <xdr:cNvSpPr/>
      </xdr:nvSpPr>
      <xdr:spPr>
        <a:xfrm>
          <a:off x="739559" y="4452433"/>
          <a:ext cx="2532961" cy="310067"/>
        </a:xfrm>
        <a:prstGeom prst="roundRect">
          <a:avLst/>
        </a:prstGeom>
        <a:solidFill>
          <a:schemeClr val="bg1">
            <a:lumMod val="75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kern="1200">
              <a:solidFill>
                <a:srgbClr val="962D46"/>
              </a:solidFill>
            </a:rPr>
            <a:t>Proyectos de Inversión </a:t>
          </a:r>
        </a:p>
      </xdr:txBody>
    </xdr:sp>
    <xdr:clientData/>
  </xdr:twoCellAnchor>
  <xdr:twoCellAnchor editAs="oneCell">
    <xdr:from>
      <xdr:col>2</xdr:col>
      <xdr:colOff>1272629</xdr:colOff>
      <xdr:row>23</xdr:row>
      <xdr:rowOff>128366</xdr:rowOff>
    </xdr:from>
    <xdr:to>
      <xdr:col>2</xdr:col>
      <xdr:colOff>1761767</xdr:colOff>
      <xdr:row>25</xdr:row>
      <xdr:rowOff>22080</xdr:rowOff>
    </xdr:to>
    <xdr:pic>
      <xdr:nvPicPr>
        <xdr:cNvPr id="45" name="Gráfico 44" descr="Mano con dedo índice apuntando a la derecha">
          <a:hlinkClick xmlns:r="http://schemas.openxmlformats.org/officeDocument/2006/relationships" r:id="rId27"/>
          <a:extLst>
            <a:ext uri="{FF2B5EF4-FFF2-40B4-BE49-F238E27FC236}">
              <a16:creationId xmlns:a16="http://schemas.microsoft.com/office/drawing/2014/main" id="{E29C68A0-C7E6-4045-88B0-87D7B8FFB46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177629" y="5897795"/>
          <a:ext cx="489138" cy="519642"/>
        </a:xfrm>
        <a:prstGeom prst="rect">
          <a:avLst/>
        </a:prstGeom>
      </xdr:spPr>
    </xdr:pic>
    <xdr:clientData/>
  </xdr:twoCellAnchor>
  <xdr:twoCellAnchor>
    <xdr:from>
      <xdr:col>7</xdr:col>
      <xdr:colOff>671298</xdr:colOff>
      <xdr:row>16</xdr:row>
      <xdr:rowOff>186035</xdr:rowOff>
    </xdr:from>
    <xdr:to>
      <xdr:col>8</xdr:col>
      <xdr:colOff>1445205</xdr:colOff>
      <xdr:row>19</xdr:row>
      <xdr:rowOff>175460</xdr:rowOff>
    </xdr:to>
    <xdr:sp macro="" textlink="">
      <xdr:nvSpPr>
        <xdr:cNvPr id="50" name="Rectángulo: esquinas redondeadas 49">
          <a:hlinkClick xmlns:r="http://schemas.openxmlformats.org/officeDocument/2006/relationships" r:id="rId30"/>
          <a:extLst>
            <a:ext uri="{FF2B5EF4-FFF2-40B4-BE49-F238E27FC236}">
              <a16:creationId xmlns:a16="http://schemas.microsoft.com/office/drawing/2014/main" id="{D8244E36-DB42-4732-896C-5105012A1362}"/>
            </a:ext>
          </a:extLst>
        </xdr:cNvPr>
        <xdr:cNvSpPr/>
      </xdr:nvSpPr>
      <xdr:spPr>
        <a:xfrm>
          <a:off x="10497087" y="4158963"/>
          <a:ext cx="2541046" cy="553405"/>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rgbClr val="962D46"/>
              </a:solidFill>
              <a:effectLst/>
              <a:latin typeface="+mn-lt"/>
              <a:ea typeface="+mn-ea"/>
              <a:cs typeface="+mn-cs"/>
            </a:rPr>
            <a:t>Plan de Tratamiento de Riesgos de Seguridad y Privacidad de la Información</a:t>
          </a:r>
          <a:endParaRPr lang="es-CO" sz="1000">
            <a:solidFill>
              <a:srgbClr val="962D46"/>
            </a:solidFill>
            <a:effectLst/>
          </a:endParaRPr>
        </a:p>
        <a:p>
          <a:pPr algn="ctr"/>
          <a:endParaRPr lang="es-CO" sz="1100" b="1" kern="1200">
            <a:solidFill>
              <a:srgbClr val="962D46"/>
            </a:solidFill>
          </a:endParaRPr>
        </a:p>
      </xdr:txBody>
    </xdr:sp>
    <xdr:clientData/>
  </xdr:twoCellAnchor>
  <xdr:twoCellAnchor editAs="oneCell">
    <xdr:from>
      <xdr:col>8</xdr:col>
      <xdr:colOff>1521843</xdr:colOff>
      <xdr:row>24</xdr:row>
      <xdr:rowOff>3103</xdr:rowOff>
    </xdr:from>
    <xdr:to>
      <xdr:col>8</xdr:col>
      <xdr:colOff>1939606</xdr:colOff>
      <xdr:row>24</xdr:row>
      <xdr:rowOff>421821</xdr:rowOff>
    </xdr:to>
    <xdr:pic>
      <xdr:nvPicPr>
        <xdr:cNvPr id="52" name="Gráfico 51" descr="Contrato RTL">
          <a:hlinkClick xmlns:r="http://schemas.openxmlformats.org/officeDocument/2006/relationships" r:id="rId31"/>
          <a:extLst>
            <a:ext uri="{FF2B5EF4-FFF2-40B4-BE49-F238E27FC236}">
              <a16:creationId xmlns:a16="http://schemas.microsoft.com/office/drawing/2014/main" id="{1F1EF1FD-8A61-C1AA-BAB0-94C1D91F2496}"/>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3101522" y="5963032"/>
          <a:ext cx="417763" cy="418718"/>
        </a:xfrm>
        <a:prstGeom prst="rect">
          <a:avLst/>
        </a:prstGeom>
      </xdr:spPr>
    </xdr:pic>
    <xdr:clientData/>
  </xdr:twoCellAnchor>
  <xdr:twoCellAnchor>
    <xdr:from>
      <xdr:col>1</xdr:col>
      <xdr:colOff>30799</xdr:colOff>
      <xdr:row>24</xdr:row>
      <xdr:rowOff>1</xdr:rowOff>
    </xdr:from>
    <xdr:to>
      <xdr:col>2</xdr:col>
      <xdr:colOff>1823361</xdr:colOff>
      <xdr:row>24</xdr:row>
      <xdr:rowOff>417765</xdr:rowOff>
    </xdr:to>
    <xdr:sp macro="" textlink="">
      <xdr:nvSpPr>
        <xdr:cNvPr id="54" name="Rectángulo: esquinas redondeadas 53">
          <a:hlinkClick xmlns:r="http://schemas.openxmlformats.org/officeDocument/2006/relationships" r:id="rId34"/>
          <a:extLst>
            <a:ext uri="{FF2B5EF4-FFF2-40B4-BE49-F238E27FC236}">
              <a16:creationId xmlns:a16="http://schemas.microsoft.com/office/drawing/2014/main" id="{A3001CF7-620F-4152-B680-1574CAAF04B8}"/>
            </a:ext>
          </a:extLst>
        </xdr:cNvPr>
        <xdr:cNvSpPr/>
      </xdr:nvSpPr>
      <xdr:spPr>
        <a:xfrm>
          <a:off x="207692" y="5959930"/>
          <a:ext cx="3520669"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PLAN DE ACCION CONSOLIDADO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r>
            <a:rPr lang="es-CO" sz="1600" kern="1200">
              <a:solidFill>
                <a:schemeClr val="tx2">
                  <a:lumMod val="90000"/>
                  <a:lumOff val="10000"/>
                </a:schemeClr>
              </a:solidFill>
            </a:rPr>
            <a:t>V</a:t>
          </a:r>
        </a:p>
      </xdr:txBody>
    </xdr:sp>
    <xdr:clientData/>
  </xdr:twoCellAnchor>
  <xdr:twoCellAnchor>
    <xdr:from>
      <xdr:col>7</xdr:col>
      <xdr:colOff>153489</xdr:colOff>
      <xdr:row>24</xdr:row>
      <xdr:rowOff>0</xdr:rowOff>
    </xdr:from>
    <xdr:to>
      <xdr:col>8</xdr:col>
      <xdr:colOff>1934114</xdr:colOff>
      <xdr:row>24</xdr:row>
      <xdr:rowOff>417764</xdr:rowOff>
    </xdr:to>
    <xdr:sp macro="" textlink="">
      <xdr:nvSpPr>
        <xdr:cNvPr id="56" name="Rectángulo: esquinas redondeadas 55">
          <a:hlinkClick xmlns:r="http://schemas.openxmlformats.org/officeDocument/2006/relationships" r:id="rId31"/>
          <a:extLst>
            <a:ext uri="{FF2B5EF4-FFF2-40B4-BE49-F238E27FC236}">
              <a16:creationId xmlns:a16="http://schemas.microsoft.com/office/drawing/2014/main" id="{EF27F074-5198-4F83-9474-E335F4B58CBB}"/>
            </a:ext>
          </a:extLst>
        </xdr:cNvPr>
        <xdr:cNvSpPr/>
      </xdr:nvSpPr>
      <xdr:spPr>
        <a:xfrm>
          <a:off x="9964239" y="5959929"/>
          <a:ext cx="3549554"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800" kern="1200">
              <a:solidFill>
                <a:schemeClr val="tx2">
                  <a:lumMod val="90000"/>
                  <a:lumOff val="10000"/>
                </a:schemeClr>
              </a:solidFill>
            </a:rPr>
            <a:t> </a:t>
          </a:r>
          <a:r>
            <a:rPr lang="es-CO" sz="1800" b="1" kern="1200">
              <a:solidFill>
                <a:schemeClr val="accent2">
                  <a:lumMod val="75000"/>
                </a:schemeClr>
              </a:solidFill>
              <a:latin typeface="+mn-lt"/>
              <a:ea typeface="+mn-ea"/>
              <a:cs typeface="+mn-cs"/>
            </a:rPr>
            <a:t>PUBLICACIÓN PLAN DE ACCION </a:t>
          </a:r>
        </a:p>
        <a:p>
          <a:pPr algn="l"/>
          <a:endParaRPr lang="es-CO" sz="1800" kern="1200">
            <a:solidFill>
              <a:schemeClr val="tx2">
                <a:lumMod val="90000"/>
                <a:lumOff val="10000"/>
              </a:schemeClr>
            </a:solidFill>
          </a:endParaRPr>
        </a:p>
        <a:p>
          <a:pPr algn="l"/>
          <a:endParaRPr lang="es-CO" sz="1800" kern="1200">
            <a:solidFill>
              <a:schemeClr val="tx2">
                <a:lumMod val="90000"/>
                <a:lumOff val="10000"/>
              </a:schemeClr>
            </a:solidFill>
          </a:endParaRPr>
        </a:p>
      </xdr:txBody>
    </xdr:sp>
    <xdr:clientData/>
  </xdr:twoCellAnchor>
  <xdr:twoCellAnchor editAs="oneCell">
    <xdr:from>
      <xdr:col>2</xdr:col>
      <xdr:colOff>334209</xdr:colOff>
      <xdr:row>25</xdr:row>
      <xdr:rowOff>1</xdr:rowOff>
    </xdr:from>
    <xdr:to>
      <xdr:col>2</xdr:col>
      <xdr:colOff>1248609</xdr:colOff>
      <xdr:row>28</xdr:row>
      <xdr:rowOff>95585</xdr:rowOff>
    </xdr:to>
    <xdr:pic>
      <xdr:nvPicPr>
        <xdr:cNvPr id="58" name="Gráfico 57" descr="Flecha con curva ligera">
          <a:hlinkClick xmlns:r="http://schemas.openxmlformats.org/officeDocument/2006/relationships" r:id="rId35"/>
          <a:extLst>
            <a:ext uri="{FF2B5EF4-FFF2-40B4-BE49-F238E27FC236}">
              <a16:creationId xmlns:a16="http://schemas.microsoft.com/office/drawing/2014/main" id="{3FED2107-191E-25B9-3EC9-1C23B501355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5920" y="6266448"/>
          <a:ext cx="914400" cy="914400"/>
        </a:xfrm>
        <a:prstGeom prst="rect">
          <a:avLst/>
        </a:prstGeom>
      </xdr:spPr>
    </xdr:pic>
    <xdr:clientData/>
  </xdr:twoCellAnchor>
  <xdr:twoCellAnchor editAs="oneCell">
    <xdr:from>
      <xdr:col>2</xdr:col>
      <xdr:colOff>336211</xdr:colOff>
      <xdr:row>28</xdr:row>
      <xdr:rowOff>369654</xdr:rowOff>
    </xdr:from>
    <xdr:to>
      <xdr:col>2</xdr:col>
      <xdr:colOff>1250611</xdr:colOff>
      <xdr:row>32</xdr:row>
      <xdr:rowOff>47475</xdr:rowOff>
    </xdr:to>
    <xdr:pic>
      <xdr:nvPicPr>
        <xdr:cNvPr id="59" name="Gráfico 58" descr="Flecha con curva ligera">
          <a:hlinkClick xmlns:r="http://schemas.openxmlformats.org/officeDocument/2006/relationships" r:id="rId38"/>
          <a:extLst>
            <a:ext uri="{FF2B5EF4-FFF2-40B4-BE49-F238E27FC236}">
              <a16:creationId xmlns:a16="http://schemas.microsoft.com/office/drawing/2014/main" id="{B6FC70DB-23A8-41B5-8F82-1E7E7EC9E2E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7922" y="7454917"/>
          <a:ext cx="914400" cy="914400"/>
        </a:xfrm>
        <a:prstGeom prst="rect">
          <a:avLst/>
        </a:prstGeom>
      </xdr:spPr>
    </xdr:pic>
    <xdr:clientData/>
  </xdr:twoCellAnchor>
  <xdr:twoCellAnchor editAs="oneCell">
    <xdr:from>
      <xdr:col>2</xdr:col>
      <xdr:colOff>338211</xdr:colOff>
      <xdr:row>30</xdr:row>
      <xdr:rowOff>405076</xdr:rowOff>
    </xdr:from>
    <xdr:to>
      <xdr:col>2</xdr:col>
      <xdr:colOff>1252611</xdr:colOff>
      <xdr:row>34</xdr:row>
      <xdr:rowOff>116318</xdr:rowOff>
    </xdr:to>
    <xdr:pic>
      <xdr:nvPicPr>
        <xdr:cNvPr id="60" name="Gráfico 59" descr="Flecha con curva ligera">
          <a:hlinkClick xmlns:r="http://schemas.openxmlformats.org/officeDocument/2006/relationships" r:id="rId39"/>
          <a:extLst>
            <a:ext uri="{FF2B5EF4-FFF2-40B4-BE49-F238E27FC236}">
              <a16:creationId xmlns:a16="http://schemas.microsoft.com/office/drawing/2014/main" id="{DA8FBD51-8CE5-44E7-BA78-30F655C46D8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9922" y="7490339"/>
          <a:ext cx="914400" cy="914400"/>
        </a:xfrm>
        <a:prstGeom prst="rect">
          <a:avLst/>
        </a:prstGeom>
      </xdr:spPr>
    </xdr:pic>
    <xdr:clientData/>
  </xdr:twoCellAnchor>
  <xdr:twoCellAnchor editAs="oneCell">
    <xdr:from>
      <xdr:col>2</xdr:col>
      <xdr:colOff>373637</xdr:colOff>
      <xdr:row>32</xdr:row>
      <xdr:rowOff>423796</xdr:rowOff>
    </xdr:from>
    <xdr:to>
      <xdr:col>2</xdr:col>
      <xdr:colOff>1288037</xdr:colOff>
      <xdr:row>36</xdr:row>
      <xdr:rowOff>135038</xdr:rowOff>
    </xdr:to>
    <xdr:pic>
      <xdr:nvPicPr>
        <xdr:cNvPr id="61" name="Gráfico 60" descr="Flecha con curva ligera">
          <a:hlinkClick xmlns:r="http://schemas.openxmlformats.org/officeDocument/2006/relationships" r:id="rId40"/>
          <a:extLst>
            <a:ext uri="{FF2B5EF4-FFF2-40B4-BE49-F238E27FC236}">
              <a16:creationId xmlns:a16="http://schemas.microsoft.com/office/drawing/2014/main" id="{C6B8DF90-7F84-4396-B1BE-27BF99BEF1D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5348" y="8093928"/>
          <a:ext cx="914400" cy="914400"/>
        </a:xfrm>
        <a:prstGeom prst="rect">
          <a:avLst/>
        </a:prstGeom>
      </xdr:spPr>
    </xdr:pic>
    <xdr:clientData/>
  </xdr:twoCellAnchor>
  <xdr:twoCellAnchor editAs="oneCell">
    <xdr:from>
      <xdr:col>2</xdr:col>
      <xdr:colOff>375638</xdr:colOff>
      <xdr:row>34</xdr:row>
      <xdr:rowOff>492649</xdr:rowOff>
    </xdr:from>
    <xdr:to>
      <xdr:col>2</xdr:col>
      <xdr:colOff>1290038</xdr:colOff>
      <xdr:row>37</xdr:row>
      <xdr:rowOff>120339</xdr:rowOff>
    </xdr:to>
    <xdr:pic>
      <xdr:nvPicPr>
        <xdr:cNvPr id="62" name="Gráfico 61" descr="Flecha con curva ligera">
          <a:hlinkClick xmlns:r="http://schemas.openxmlformats.org/officeDocument/2006/relationships" r:id="rId41"/>
          <a:extLst>
            <a:ext uri="{FF2B5EF4-FFF2-40B4-BE49-F238E27FC236}">
              <a16:creationId xmlns:a16="http://schemas.microsoft.com/office/drawing/2014/main" id="{83F6CDAF-4BA9-4DC8-8B7B-12AEE06F778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349" y="8781070"/>
          <a:ext cx="914400" cy="914400"/>
        </a:xfrm>
        <a:prstGeom prst="rect">
          <a:avLst/>
        </a:prstGeom>
      </xdr:spPr>
    </xdr:pic>
    <xdr:clientData/>
  </xdr:twoCellAnchor>
  <xdr:twoCellAnchor editAs="oneCell">
    <xdr:from>
      <xdr:col>2</xdr:col>
      <xdr:colOff>317503</xdr:colOff>
      <xdr:row>26</xdr:row>
      <xdr:rowOff>384343</xdr:rowOff>
    </xdr:from>
    <xdr:to>
      <xdr:col>2</xdr:col>
      <xdr:colOff>1231903</xdr:colOff>
      <xdr:row>30</xdr:row>
      <xdr:rowOff>28743</xdr:rowOff>
    </xdr:to>
    <xdr:pic>
      <xdr:nvPicPr>
        <xdr:cNvPr id="64" name="Gráfico 63" descr="Flecha con curva ligera">
          <a:hlinkClick xmlns:r="http://schemas.openxmlformats.org/officeDocument/2006/relationships" r:id="rId42"/>
          <a:extLst>
            <a:ext uri="{FF2B5EF4-FFF2-40B4-BE49-F238E27FC236}">
              <a16:creationId xmlns:a16="http://schemas.microsoft.com/office/drawing/2014/main" id="{41744092-E51E-4E93-8D35-8A5E8E1F541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39214" y="6851317"/>
          <a:ext cx="914400" cy="914400"/>
        </a:xfrm>
        <a:prstGeom prst="rect">
          <a:avLst/>
        </a:prstGeom>
      </xdr:spPr>
    </xdr:pic>
    <xdr:clientData/>
  </xdr:twoCellAnchor>
  <xdr:twoCellAnchor>
    <xdr:from>
      <xdr:col>3</xdr:col>
      <xdr:colOff>54434</xdr:colOff>
      <xdr:row>24</xdr:row>
      <xdr:rowOff>0</xdr:rowOff>
    </xdr:from>
    <xdr:to>
      <xdr:col>7</xdr:col>
      <xdr:colOff>1</xdr:colOff>
      <xdr:row>24</xdr:row>
      <xdr:rowOff>417764</xdr:rowOff>
    </xdr:to>
    <xdr:sp macro="" textlink="">
      <xdr:nvSpPr>
        <xdr:cNvPr id="28" name="Rectángulo: esquinas redondeadas 27">
          <a:hlinkClick xmlns:r="http://schemas.openxmlformats.org/officeDocument/2006/relationships" r:id="rId43"/>
          <a:extLst>
            <a:ext uri="{FF2B5EF4-FFF2-40B4-BE49-F238E27FC236}">
              <a16:creationId xmlns:a16="http://schemas.microsoft.com/office/drawing/2014/main" id="{9631A41D-2306-4D94-BF53-8B2D8DF337F5}"/>
            </a:ext>
          </a:extLst>
        </xdr:cNvPr>
        <xdr:cNvSpPr/>
      </xdr:nvSpPr>
      <xdr:spPr>
        <a:xfrm>
          <a:off x="3823613" y="5959929"/>
          <a:ext cx="5987138"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CONVENCIONES</a:t>
          </a:r>
          <a:r>
            <a:rPr lang="es-CO" sz="1600" b="1" kern="1200" baseline="0">
              <a:solidFill>
                <a:schemeClr val="accent2">
                  <a:lumMod val="75000"/>
                </a:schemeClr>
              </a:solidFill>
            </a:rPr>
            <a:t> P</a:t>
          </a:r>
          <a:r>
            <a:rPr lang="es-CO" sz="1600" b="1" kern="1200">
              <a:solidFill>
                <a:schemeClr val="accent2">
                  <a:lumMod val="75000"/>
                </a:schemeClr>
              </a:solidFill>
            </a:rPr>
            <a:t>LAN DE ACCION CONSOLIDADO - PUBLICADO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xdr:txBody>
    </xdr:sp>
    <xdr:clientData/>
  </xdr:twoCellAnchor>
  <xdr:twoCellAnchor editAs="oneCell">
    <xdr:from>
      <xdr:col>6</xdr:col>
      <xdr:colOff>1360713</xdr:colOff>
      <xdr:row>24</xdr:row>
      <xdr:rowOff>27213</xdr:rowOff>
    </xdr:from>
    <xdr:to>
      <xdr:col>6</xdr:col>
      <xdr:colOff>1741712</xdr:colOff>
      <xdr:row>24</xdr:row>
      <xdr:rowOff>408212</xdr:rowOff>
    </xdr:to>
    <xdr:pic>
      <xdr:nvPicPr>
        <xdr:cNvPr id="32" name="Gráfico 31" descr="Lista de comprobación RTL">
          <a:extLst>
            <a:ext uri="{FF2B5EF4-FFF2-40B4-BE49-F238E27FC236}">
              <a16:creationId xmlns:a16="http://schemas.microsoft.com/office/drawing/2014/main" id="{B223B8ED-CDB5-9AB6-7E34-F5B8111BCF7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tretch>
          <a:fillRect/>
        </a:stretch>
      </xdr:blipFill>
      <xdr:spPr>
        <a:xfrm>
          <a:off x="9348106" y="5987142"/>
          <a:ext cx="380999" cy="38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428625</xdr:rowOff>
    </xdr:from>
    <xdr:to>
      <xdr:col>1</xdr:col>
      <xdr:colOff>711868</xdr:colOff>
      <xdr:row>1</xdr:row>
      <xdr:rowOff>129039</xdr:rowOff>
    </xdr:to>
    <xdr:pic>
      <xdr:nvPicPr>
        <xdr:cNvPr id="2" name="Imagen 1" descr="👈 Dorso de una mano con el dedo índice señalando hacia la izquierda Emoji  — Significado, copiar y pegar, combinaciónes">
          <a:hlinkClick xmlns:r="http://schemas.openxmlformats.org/officeDocument/2006/relationships" r:id="rId1"/>
          <a:extLst>
            <a:ext uri="{FF2B5EF4-FFF2-40B4-BE49-F238E27FC236}">
              <a16:creationId xmlns:a16="http://schemas.microsoft.com/office/drawing/2014/main" id="{F93DF64F-C6DC-4E2C-AF62-D1B872104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 y="428625"/>
          <a:ext cx="902368" cy="90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147801</xdr:colOff>
      <xdr:row>4</xdr:row>
      <xdr:rowOff>83971</xdr:rowOff>
    </xdr:from>
    <xdr:to>
      <xdr:col>12</xdr:col>
      <xdr:colOff>2437278</xdr:colOff>
      <xdr:row>5</xdr:row>
      <xdr:rowOff>546286</xdr:rowOff>
    </xdr:to>
    <xdr:sp macro="" textlink="">
      <xdr:nvSpPr>
        <xdr:cNvPr id="2" name="Rectángulo: esquinas redondeadas 1">
          <a:extLst>
            <a:ext uri="{FF2B5EF4-FFF2-40B4-BE49-F238E27FC236}">
              <a16:creationId xmlns:a16="http://schemas.microsoft.com/office/drawing/2014/main" id="{7519933F-0FB9-423E-AF26-70B0E23F4819}"/>
            </a:ext>
          </a:extLst>
        </xdr:cNvPr>
        <xdr:cNvSpPr/>
      </xdr:nvSpPr>
      <xdr:spPr>
        <a:xfrm>
          <a:off x="147801" y="1344633"/>
          <a:ext cx="26059955" cy="1134668"/>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12</xdr:col>
      <xdr:colOff>447681</xdr:colOff>
      <xdr:row>4</xdr:row>
      <xdr:rowOff>182368</xdr:rowOff>
    </xdr:from>
    <xdr:to>
      <xdr:col>12</xdr:col>
      <xdr:colOff>1848448</xdr:colOff>
      <xdr:row>5</xdr:row>
      <xdr:rowOff>402350</xdr:rowOff>
    </xdr:to>
    <xdr:pic>
      <xdr:nvPicPr>
        <xdr:cNvPr id="3" name="Imagen 2">
          <a:extLst>
            <a:ext uri="{FF2B5EF4-FFF2-40B4-BE49-F238E27FC236}">
              <a16:creationId xmlns:a16="http://schemas.microsoft.com/office/drawing/2014/main" id="{BBEB4E9A-CD62-43A4-8075-071F8C2F370C}"/>
            </a:ext>
          </a:extLst>
        </xdr:cNvPr>
        <xdr:cNvPicPr>
          <a:picLocks noChangeAspect="1"/>
        </xdr:cNvPicPr>
      </xdr:nvPicPr>
      <xdr:blipFill>
        <a:blip xmlns:r="http://schemas.openxmlformats.org/officeDocument/2006/relationships" r:embed="rId1"/>
        <a:stretch>
          <a:fillRect/>
        </a:stretch>
      </xdr:blipFill>
      <xdr:spPr>
        <a:xfrm>
          <a:off x="15359233" y="1249825"/>
          <a:ext cx="1400767" cy="901512"/>
        </a:xfrm>
        <a:prstGeom prst="rect">
          <a:avLst/>
        </a:prstGeom>
      </xdr:spPr>
    </xdr:pic>
    <xdr:clientData/>
  </xdr:twoCellAnchor>
  <xdr:twoCellAnchor editAs="oneCell">
    <xdr:from>
      <xdr:col>2</xdr:col>
      <xdr:colOff>1740086</xdr:colOff>
      <xdr:row>0</xdr:row>
      <xdr:rowOff>59270</xdr:rowOff>
    </xdr:from>
    <xdr:to>
      <xdr:col>2</xdr:col>
      <xdr:colOff>2879911</xdr:colOff>
      <xdr:row>2</xdr:row>
      <xdr:rowOff>230283</xdr:rowOff>
    </xdr:to>
    <xdr:pic>
      <xdr:nvPicPr>
        <xdr:cNvPr id="4" name="Imagen 3">
          <a:extLst>
            <a:ext uri="{FF2B5EF4-FFF2-40B4-BE49-F238E27FC236}">
              <a16:creationId xmlns:a16="http://schemas.microsoft.com/office/drawing/2014/main" id="{EA588884-8078-4170-9CEA-7E862275BB1C}"/>
            </a:ext>
          </a:extLst>
        </xdr:cNvPr>
        <xdr:cNvPicPr>
          <a:picLocks noChangeAspect="1"/>
        </xdr:cNvPicPr>
      </xdr:nvPicPr>
      <xdr:blipFill>
        <a:blip xmlns:r="http://schemas.openxmlformats.org/officeDocument/2006/relationships" r:embed="rId2"/>
        <a:stretch>
          <a:fillRect/>
        </a:stretch>
      </xdr:blipFill>
      <xdr:spPr>
        <a:xfrm>
          <a:off x="2496483" y="59270"/>
          <a:ext cx="1139825" cy="703292"/>
        </a:xfrm>
        <a:prstGeom prst="rect">
          <a:avLst/>
        </a:prstGeom>
      </xdr:spPr>
    </xdr:pic>
    <xdr:clientData/>
  </xdr:twoCellAnchor>
  <xdr:twoCellAnchor editAs="oneCell">
    <xdr:from>
      <xdr:col>1</xdr:col>
      <xdr:colOff>266139</xdr:colOff>
      <xdr:row>0</xdr:row>
      <xdr:rowOff>14008</xdr:rowOff>
    </xdr:from>
    <xdr:to>
      <xdr:col>2</xdr:col>
      <xdr:colOff>224116</xdr:colOff>
      <xdr:row>2</xdr:row>
      <xdr:rowOff>196103</xdr:rowOff>
    </xdr:to>
    <xdr:pic>
      <xdr:nvPicPr>
        <xdr:cNvPr id="5" name="Imagen 4"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ED203C8B-612D-4680-8E16-8A7A75032B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139" y="1400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126330</xdr:colOff>
      <xdr:row>4</xdr:row>
      <xdr:rowOff>29240</xdr:rowOff>
    </xdr:from>
    <xdr:to>
      <xdr:col>12</xdr:col>
      <xdr:colOff>2924342</xdr:colOff>
      <xdr:row>5</xdr:row>
      <xdr:rowOff>300789</xdr:rowOff>
    </xdr:to>
    <xdr:sp macro="" textlink="">
      <xdr:nvSpPr>
        <xdr:cNvPr id="2" name="Rectángulo: esquinas redondeadas 1">
          <a:extLst>
            <a:ext uri="{FF2B5EF4-FFF2-40B4-BE49-F238E27FC236}">
              <a16:creationId xmlns:a16="http://schemas.microsoft.com/office/drawing/2014/main" id="{496E55E8-ED5E-42C3-B55F-891B7C72109C}"/>
            </a:ext>
          </a:extLst>
        </xdr:cNvPr>
        <xdr:cNvSpPr/>
      </xdr:nvSpPr>
      <xdr:spPr>
        <a:xfrm>
          <a:off x="126330" y="1132135"/>
          <a:ext cx="14846301" cy="1123786"/>
        </a:xfrm>
        <a:prstGeom prst="roundRect">
          <a:avLst/>
        </a:prstGeom>
        <a:noFill/>
        <a:ln>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xdr:txBody>
    </xdr:sp>
    <xdr:clientData/>
  </xdr:twoCellAnchor>
  <xdr:twoCellAnchor editAs="oneCell">
    <xdr:from>
      <xdr:col>12</xdr:col>
      <xdr:colOff>1038729</xdr:colOff>
      <xdr:row>4</xdr:row>
      <xdr:rowOff>73864</xdr:rowOff>
    </xdr:from>
    <xdr:to>
      <xdr:col>12</xdr:col>
      <xdr:colOff>1967718</xdr:colOff>
      <xdr:row>5</xdr:row>
      <xdr:rowOff>133686</xdr:rowOff>
    </xdr:to>
    <xdr:pic>
      <xdr:nvPicPr>
        <xdr:cNvPr id="4" name="Imagen 3">
          <a:extLst>
            <a:ext uri="{FF2B5EF4-FFF2-40B4-BE49-F238E27FC236}">
              <a16:creationId xmlns:a16="http://schemas.microsoft.com/office/drawing/2014/main" id="{88ECE6FF-D038-4D27-9318-4692367363E0}"/>
            </a:ext>
          </a:extLst>
        </xdr:cNvPr>
        <xdr:cNvPicPr>
          <a:picLocks noChangeAspect="1"/>
        </xdr:cNvPicPr>
      </xdr:nvPicPr>
      <xdr:blipFill>
        <a:blip xmlns:r="http://schemas.openxmlformats.org/officeDocument/2006/relationships" r:embed="rId1"/>
        <a:stretch>
          <a:fillRect/>
        </a:stretch>
      </xdr:blipFill>
      <xdr:spPr>
        <a:xfrm>
          <a:off x="13087018" y="1176759"/>
          <a:ext cx="928989" cy="912058"/>
        </a:xfrm>
        <a:prstGeom prst="rect">
          <a:avLst/>
        </a:prstGeom>
      </xdr:spPr>
    </xdr:pic>
    <xdr:clientData/>
  </xdr:twoCellAnchor>
  <xdr:twoCellAnchor editAs="oneCell">
    <xdr:from>
      <xdr:col>2</xdr:col>
      <xdr:colOff>2335964</xdr:colOff>
      <xdr:row>0</xdr:row>
      <xdr:rowOff>14036</xdr:rowOff>
    </xdr:from>
    <xdr:to>
      <xdr:col>3</xdr:col>
      <xdr:colOff>868947</xdr:colOff>
      <xdr:row>2</xdr:row>
      <xdr:rowOff>135528</xdr:rowOff>
    </xdr:to>
    <xdr:pic>
      <xdr:nvPicPr>
        <xdr:cNvPr id="3" name="Imagen 2">
          <a:extLst>
            <a:ext uri="{FF2B5EF4-FFF2-40B4-BE49-F238E27FC236}">
              <a16:creationId xmlns:a16="http://schemas.microsoft.com/office/drawing/2014/main" id="{EAFAD103-B5BC-44FB-8E60-5142C861FB9E}"/>
            </a:ext>
          </a:extLst>
        </xdr:cNvPr>
        <xdr:cNvPicPr>
          <a:picLocks noChangeAspect="1"/>
        </xdr:cNvPicPr>
      </xdr:nvPicPr>
      <xdr:blipFill>
        <a:blip xmlns:r="http://schemas.openxmlformats.org/officeDocument/2006/relationships" r:embed="rId2"/>
        <a:stretch>
          <a:fillRect/>
        </a:stretch>
      </xdr:blipFill>
      <xdr:spPr>
        <a:xfrm>
          <a:off x="2904122" y="14036"/>
          <a:ext cx="1173246" cy="723071"/>
        </a:xfrm>
        <a:prstGeom prst="rect">
          <a:avLst/>
        </a:prstGeom>
      </xdr:spPr>
    </xdr:pic>
    <xdr:clientData/>
  </xdr:twoCellAnchor>
  <xdr:twoCellAnchor editAs="oneCell">
    <xdr:from>
      <xdr:col>1</xdr:col>
      <xdr:colOff>183816</xdr:colOff>
      <xdr:row>0</xdr:row>
      <xdr:rowOff>33421</xdr:rowOff>
    </xdr:from>
    <xdr:to>
      <xdr:col>2</xdr:col>
      <xdr:colOff>217237</xdr:colOff>
      <xdr:row>3</xdr:row>
      <xdr:rowOff>0</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05E4288-3752-460B-9D60-6F8D9B444F9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16" y="33421"/>
          <a:ext cx="868947" cy="86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61316</xdr:colOff>
      <xdr:row>4</xdr:row>
      <xdr:rowOff>88701</xdr:rowOff>
    </xdr:from>
    <xdr:to>
      <xdr:col>12</xdr:col>
      <xdr:colOff>1861541</xdr:colOff>
      <xdr:row>5</xdr:row>
      <xdr:rowOff>223242</xdr:rowOff>
    </xdr:to>
    <xdr:sp macro="" textlink="">
      <xdr:nvSpPr>
        <xdr:cNvPr id="2" name="Rectángulo: esquinas redondeadas 1">
          <a:extLst>
            <a:ext uri="{FF2B5EF4-FFF2-40B4-BE49-F238E27FC236}">
              <a16:creationId xmlns:a16="http://schemas.microsoft.com/office/drawing/2014/main" id="{9D95C294-DAFD-444A-B4DD-EC47C506F029}"/>
            </a:ext>
          </a:extLst>
        </xdr:cNvPr>
        <xdr:cNvSpPr/>
      </xdr:nvSpPr>
      <xdr:spPr>
        <a:xfrm>
          <a:off x="820339" y="1681162"/>
          <a:ext cx="15150108" cy="1310283"/>
        </a:xfrm>
        <a:prstGeom prst="roundRect">
          <a:avLst/>
        </a:prstGeom>
        <a:noFill/>
        <a:ln>
          <a:solidFill>
            <a:schemeClr val="tx2">
              <a:lumMod val="90000"/>
              <a:lumOff val="1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12</xdr:col>
      <xdr:colOff>166685</xdr:colOff>
      <xdr:row>4</xdr:row>
      <xdr:rowOff>135135</xdr:rowOff>
    </xdr:from>
    <xdr:to>
      <xdr:col>12</xdr:col>
      <xdr:colOff>1577575</xdr:colOff>
      <xdr:row>5</xdr:row>
      <xdr:rowOff>175096</xdr:rowOff>
    </xdr:to>
    <xdr:pic>
      <xdr:nvPicPr>
        <xdr:cNvPr id="3" name="Imagen 2">
          <a:extLst>
            <a:ext uri="{FF2B5EF4-FFF2-40B4-BE49-F238E27FC236}">
              <a16:creationId xmlns:a16="http://schemas.microsoft.com/office/drawing/2014/main" id="{F4550C20-3587-4CB3-A489-1F024FFA7148}"/>
            </a:ext>
          </a:extLst>
        </xdr:cNvPr>
        <xdr:cNvPicPr>
          <a:picLocks noChangeAspect="1"/>
        </xdr:cNvPicPr>
      </xdr:nvPicPr>
      <xdr:blipFill rotWithShape="1">
        <a:blip xmlns:r="http://schemas.openxmlformats.org/officeDocument/2006/relationships" r:embed="rId1"/>
        <a:srcRect t="1" b="6135"/>
        <a:stretch/>
      </xdr:blipFill>
      <xdr:spPr>
        <a:xfrm>
          <a:off x="14275591" y="1727596"/>
          <a:ext cx="1410890" cy="1111523"/>
        </a:xfrm>
        <a:prstGeom prst="rect">
          <a:avLst/>
        </a:prstGeom>
      </xdr:spPr>
    </xdr:pic>
    <xdr:clientData/>
  </xdr:twoCellAnchor>
  <xdr:twoCellAnchor editAs="oneCell">
    <xdr:from>
      <xdr:col>2</xdr:col>
      <xdr:colOff>1452708</xdr:colOff>
      <xdr:row>0</xdr:row>
      <xdr:rowOff>151733</xdr:rowOff>
    </xdr:from>
    <xdr:to>
      <xdr:col>3</xdr:col>
      <xdr:colOff>379275</xdr:colOff>
      <xdr:row>2</xdr:row>
      <xdr:rowOff>251893</xdr:rowOff>
    </xdr:to>
    <xdr:pic>
      <xdr:nvPicPr>
        <xdr:cNvPr id="4" name="Imagen 3">
          <a:extLst>
            <a:ext uri="{FF2B5EF4-FFF2-40B4-BE49-F238E27FC236}">
              <a16:creationId xmlns:a16="http://schemas.microsoft.com/office/drawing/2014/main" id="{DD76F88D-8463-4050-B726-5A04521DEB7E}"/>
            </a:ext>
          </a:extLst>
        </xdr:cNvPr>
        <xdr:cNvPicPr>
          <a:picLocks noChangeAspect="1"/>
        </xdr:cNvPicPr>
      </xdr:nvPicPr>
      <xdr:blipFill>
        <a:blip xmlns:r="http://schemas.openxmlformats.org/officeDocument/2006/relationships" r:embed="rId2"/>
        <a:stretch>
          <a:fillRect/>
        </a:stretch>
      </xdr:blipFill>
      <xdr:spPr>
        <a:xfrm>
          <a:off x="2056732" y="151733"/>
          <a:ext cx="1574983" cy="982965"/>
        </a:xfrm>
        <a:prstGeom prst="rect">
          <a:avLst/>
        </a:prstGeom>
      </xdr:spPr>
    </xdr:pic>
    <xdr:clientData/>
  </xdr:twoCellAnchor>
  <xdr:twoCellAnchor editAs="oneCell">
    <xdr:from>
      <xdr:col>1</xdr:col>
      <xdr:colOff>372070</xdr:colOff>
      <xdr:row>0</xdr:row>
      <xdr:rowOff>223243</xdr:rowOff>
    </xdr:from>
    <xdr:to>
      <xdr:col>2</xdr:col>
      <xdr:colOff>264995</xdr:colOff>
      <xdr:row>2</xdr:row>
      <xdr:rowOff>247525</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5C0C9A4D-9EAF-47C6-8E65-09811185F07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070" y="22324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136070</xdr:colOff>
      <xdr:row>4</xdr:row>
      <xdr:rowOff>78920</xdr:rowOff>
    </xdr:from>
    <xdr:to>
      <xdr:col>12</xdr:col>
      <xdr:colOff>1835602</xdr:colOff>
      <xdr:row>5</xdr:row>
      <xdr:rowOff>193221</xdr:rowOff>
    </xdr:to>
    <xdr:sp macro="" textlink="">
      <xdr:nvSpPr>
        <xdr:cNvPr id="2" name="Rectángulo: esquinas redondeadas 1">
          <a:extLst>
            <a:ext uri="{FF2B5EF4-FFF2-40B4-BE49-F238E27FC236}">
              <a16:creationId xmlns:a16="http://schemas.microsoft.com/office/drawing/2014/main" id="{9724AA36-0EE1-4921-9C26-1320E58440D2}"/>
            </a:ext>
          </a:extLst>
        </xdr:cNvPr>
        <xdr:cNvSpPr/>
      </xdr:nvSpPr>
      <xdr:spPr>
        <a:xfrm>
          <a:off x="898070" y="1875063"/>
          <a:ext cx="14884853" cy="930729"/>
        </a:xfrm>
        <a:prstGeom prst="roundRect">
          <a:avLst/>
        </a:prstGeom>
        <a:no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12</xdr:col>
      <xdr:colOff>332015</xdr:colOff>
      <xdr:row>4</xdr:row>
      <xdr:rowOff>93851</xdr:rowOff>
    </xdr:from>
    <xdr:to>
      <xdr:col>12</xdr:col>
      <xdr:colOff>993322</xdr:colOff>
      <xdr:row>5</xdr:row>
      <xdr:rowOff>28704</xdr:rowOff>
    </xdr:to>
    <xdr:pic>
      <xdr:nvPicPr>
        <xdr:cNvPr id="3" name="Imagen 2">
          <a:extLst>
            <a:ext uri="{FF2B5EF4-FFF2-40B4-BE49-F238E27FC236}">
              <a16:creationId xmlns:a16="http://schemas.microsoft.com/office/drawing/2014/main" id="{B3656E92-E14F-4309-87D3-B7E915BB20B8}"/>
            </a:ext>
          </a:extLst>
        </xdr:cNvPr>
        <xdr:cNvPicPr>
          <a:picLocks noChangeAspect="1"/>
        </xdr:cNvPicPr>
      </xdr:nvPicPr>
      <xdr:blipFill>
        <a:blip xmlns:r="http://schemas.openxmlformats.org/officeDocument/2006/relationships" r:embed="rId1"/>
        <a:stretch>
          <a:fillRect/>
        </a:stretch>
      </xdr:blipFill>
      <xdr:spPr>
        <a:xfrm>
          <a:off x="14279336" y="1889994"/>
          <a:ext cx="661307" cy="751281"/>
        </a:xfrm>
        <a:prstGeom prst="rect">
          <a:avLst/>
        </a:prstGeom>
      </xdr:spPr>
    </xdr:pic>
    <xdr:clientData/>
  </xdr:twoCellAnchor>
  <xdr:twoCellAnchor editAs="oneCell">
    <xdr:from>
      <xdr:col>2</xdr:col>
      <xdr:colOff>1609725</xdr:colOff>
      <xdr:row>0</xdr:row>
      <xdr:rowOff>84364</xdr:rowOff>
    </xdr:from>
    <xdr:to>
      <xdr:col>3</xdr:col>
      <xdr:colOff>545917</xdr:colOff>
      <xdr:row>2</xdr:row>
      <xdr:rowOff>186310</xdr:rowOff>
    </xdr:to>
    <xdr:pic>
      <xdr:nvPicPr>
        <xdr:cNvPr id="4" name="Imagen 3">
          <a:extLst>
            <a:ext uri="{FF2B5EF4-FFF2-40B4-BE49-F238E27FC236}">
              <a16:creationId xmlns:a16="http://schemas.microsoft.com/office/drawing/2014/main" id="{8F1D336B-8A6B-4A7E-BDF3-64BFF6B1C217}"/>
            </a:ext>
          </a:extLst>
        </xdr:cNvPr>
        <xdr:cNvPicPr>
          <a:picLocks noChangeAspect="1"/>
        </xdr:cNvPicPr>
      </xdr:nvPicPr>
      <xdr:blipFill>
        <a:blip xmlns:r="http://schemas.openxmlformats.org/officeDocument/2006/relationships" r:embed="rId2"/>
        <a:stretch>
          <a:fillRect/>
        </a:stretch>
      </xdr:blipFill>
      <xdr:spPr>
        <a:xfrm>
          <a:off x="2031546" y="84364"/>
          <a:ext cx="1575979" cy="986410"/>
        </a:xfrm>
        <a:prstGeom prst="rect">
          <a:avLst/>
        </a:prstGeom>
      </xdr:spPr>
    </xdr:pic>
    <xdr:clientData/>
  </xdr:twoCellAnchor>
  <xdr:twoCellAnchor editAs="oneCell">
    <xdr:from>
      <xdr:col>1</xdr:col>
      <xdr:colOff>176893</xdr:colOff>
      <xdr:row>0</xdr:row>
      <xdr:rowOff>122464</xdr:rowOff>
    </xdr:from>
    <xdr:to>
      <xdr:col>2</xdr:col>
      <xdr:colOff>321901</xdr:colOff>
      <xdr:row>2</xdr:row>
      <xdr:rowOff>140368</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0390A201-DF05-4B7D-BC82-E1DDD8C897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893" y="122464"/>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159753</xdr:colOff>
      <xdr:row>4</xdr:row>
      <xdr:rowOff>99927</xdr:rowOff>
    </xdr:from>
    <xdr:to>
      <xdr:col>12</xdr:col>
      <xdr:colOff>1637632</xdr:colOff>
      <xdr:row>5</xdr:row>
      <xdr:rowOff>176128</xdr:rowOff>
    </xdr:to>
    <xdr:sp macro="" textlink="">
      <xdr:nvSpPr>
        <xdr:cNvPr id="2" name="Rectángulo: esquinas redondeadas 1">
          <a:extLst>
            <a:ext uri="{FF2B5EF4-FFF2-40B4-BE49-F238E27FC236}">
              <a16:creationId xmlns:a16="http://schemas.microsoft.com/office/drawing/2014/main" id="{3EE75BE9-7FBD-4C65-AD01-0B94F16171FA}"/>
            </a:ext>
          </a:extLst>
        </xdr:cNvPr>
        <xdr:cNvSpPr/>
      </xdr:nvSpPr>
      <xdr:spPr>
        <a:xfrm>
          <a:off x="928437" y="2088480"/>
          <a:ext cx="14963274" cy="1179095"/>
        </a:xfrm>
        <a:prstGeom prst="roundRect">
          <a:avLst/>
        </a:prstGeom>
        <a:noFill/>
        <a:ln>
          <a:solidFill>
            <a:srgbClr val="A5002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rgbClr val="A50021"/>
              </a:solidFill>
            </a:rPr>
            <a:t> </a:t>
          </a:r>
          <a:endParaRPr lang="es-CO" sz="1100" kern="1200">
            <a:solidFill>
              <a:srgbClr val="A50021"/>
            </a:solidFill>
          </a:endParaRPr>
        </a:p>
        <a:p>
          <a:pPr algn="ctr"/>
          <a:endParaRPr lang="es-CO" sz="1100" kern="1200">
            <a:solidFill>
              <a:srgbClr val="A50021"/>
            </a:solidFill>
          </a:endParaRPr>
        </a:p>
      </xdr:txBody>
    </xdr:sp>
    <xdr:clientData/>
  </xdr:twoCellAnchor>
  <xdr:twoCellAnchor editAs="oneCell">
    <xdr:from>
      <xdr:col>12</xdr:col>
      <xdr:colOff>463049</xdr:colOff>
      <xdr:row>4</xdr:row>
      <xdr:rowOff>259848</xdr:rowOff>
    </xdr:from>
    <xdr:to>
      <xdr:col>12</xdr:col>
      <xdr:colOff>1139239</xdr:colOff>
      <xdr:row>4</xdr:row>
      <xdr:rowOff>1081066</xdr:rowOff>
    </xdr:to>
    <xdr:pic>
      <xdr:nvPicPr>
        <xdr:cNvPr id="3" name="Imagen 2">
          <a:extLst>
            <a:ext uri="{FF2B5EF4-FFF2-40B4-BE49-F238E27FC236}">
              <a16:creationId xmlns:a16="http://schemas.microsoft.com/office/drawing/2014/main" id="{C7482529-B176-466B-9A52-EE7F71D653B8}"/>
            </a:ext>
          </a:extLst>
        </xdr:cNvPr>
        <xdr:cNvPicPr>
          <a:picLocks noChangeAspect="1"/>
        </xdr:cNvPicPr>
      </xdr:nvPicPr>
      <xdr:blipFill>
        <a:blip xmlns:r="http://schemas.openxmlformats.org/officeDocument/2006/relationships" r:embed="rId1"/>
        <a:stretch>
          <a:fillRect/>
        </a:stretch>
      </xdr:blipFill>
      <xdr:spPr>
        <a:xfrm>
          <a:off x="14717128" y="2248401"/>
          <a:ext cx="676190" cy="821218"/>
        </a:xfrm>
        <a:prstGeom prst="rect">
          <a:avLst/>
        </a:prstGeom>
      </xdr:spPr>
    </xdr:pic>
    <xdr:clientData/>
  </xdr:twoCellAnchor>
  <xdr:twoCellAnchor editAs="oneCell">
    <xdr:from>
      <xdr:col>2</xdr:col>
      <xdr:colOff>1470527</xdr:colOff>
      <xdr:row>0</xdr:row>
      <xdr:rowOff>300790</xdr:rowOff>
    </xdr:from>
    <xdr:to>
      <xdr:col>3</xdr:col>
      <xdr:colOff>399439</xdr:colOff>
      <xdr:row>2</xdr:row>
      <xdr:rowOff>410089</xdr:rowOff>
    </xdr:to>
    <xdr:pic>
      <xdr:nvPicPr>
        <xdr:cNvPr id="4" name="Imagen 3">
          <a:extLst>
            <a:ext uri="{FF2B5EF4-FFF2-40B4-BE49-F238E27FC236}">
              <a16:creationId xmlns:a16="http://schemas.microsoft.com/office/drawing/2014/main" id="{79FE2503-701C-40DE-A6C0-297616C14E18}"/>
            </a:ext>
          </a:extLst>
        </xdr:cNvPr>
        <xdr:cNvPicPr>
          <a:picLocks noChangeAspect="1"/>
        </xdr:cNvPicPr>
      </xdr:nvPicPr>
      <xdr:blipFill>
        <a:blip xmlns:r="http://schemas.openxmlformats.org/officeDocument/2006/relationships" r:embed="rId2"/>
        <a:stretch>
          <a:fillRect/>
        </a:stretch>
      </xdr:blipFill>
      <xdr:spPr>
        <a:xfrm>
          <a:off x="2172369" y="300790"/>
          <a:ext cx="1569175" cy="978246"/>
        </a:xfrm>
        <a:prstGeom prst="rect">
          <a:avLst/>
        </a:prstGeom>
      </xdr:spPr>
    </xdr:pic>
    <xdr:clientData/>
  </xdr:twoCellAnchor>
  <xdr:twoCellAnchor editAs="oneCell">
    <xdr:from>
      <xdr:col>1</xdr:col>
      <xdr:colOff>250658</xdr:colOff>
      <xdr:row>0</xdr:row>
      <xdr:rowOff>116973</xdr:rowOff>
    </xdr:from>
    <xdr:to>
      <xdr:col>2</xdr:col>
      <xdr:colOff>451184</xdr:colOff>
      <xdr:row>2</xdr:row>
      <xdr:rowOff>150394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FFBF28EE-5942-43F6-A0BC-124B349ACC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58" y="1169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65345</xdr:colOff>
      <xdr:row>4</xdr:row>
      <xdr:rowOff>36688</xdr:rowOff>
    </xdr:from>
    <xdr:to>
      <xdr:col>12</xdr:col>
      <xdr:colOff>2846645</xdr:colOff>
      <xdr:row>5</xdr:row>
      <xdr:rowOff>229306</xdr:rowOff>
    </xdr:to>
    <xdr:sp macro="" textlink="">
      <xdr:nvSpPr>
        <xdr:cNvPr id="2" name="Rectángulo: esquinas redondeadas 1">
          <a:extLst>
            <a:ext uri="{FF2B5EF4-FFF2-40B4-BE49-F238E27FC236}">
              <a16:creationId xmlns:a16="http://schemas.microsoft.com/office/drawing/2014/main" id="{06E97487-1FA3-44A9-89D0-0757A631D15A}"/>
            </a:ext>
          </a:extLst>
        </xdr:cNvPr>
        <xdr:cNvSpPr/>
      </xdr:nvSpPr>
      <xdr:spPr>
        <a:xfrm>
          <a:off x="823817" y="1535994"/>
          <a:ext cx="16222134" cy="845256"/>
        </a:xfrm>
        <a:prstGeom prst="roundRect">
          <a:avLst/>
        </a:prstGeom>
        <a:noFill/>
        <a:ln>
          <a:solidFill>
            <a:schemeClr val="bg2">
              <a:lumMod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b="1"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12</xdr:col>
      <xdr:colOff>739259</xdr:colOff>
      <xdr:row>4</xdr:row>
      <xdr:rowOff>146837</xdr:rowOff>
    </xdr:from>
    <xdr:to>
      <xdr:col>12</xdr:col>
      <xdr:colOff>1356108</xdr:colOff>
      <xdr:row>5</xdr:row>
      <xdr:rowOff>158750</xdr:rowOff>
    </xdr:to>
    <xdr:pic>
      <xdr:nvPicPr>
        <xdr:cNvPr id="3" name="Imagen 2">
          <a:extLst>
            <a:ext uri="{FF2B5EF4-FFF2-40B4-BE49-F238E27FC236}">
              <a16:creationId xmlns:a16="http://schemas.microsoft.com/office/drawing/2014/main" id="{F6BFE7BC-BB31-4C12-BD09-F25644D6EF3F}"/>
            </a:ext>
          </a:extLst>
        </xdr:cNvPr>
        <xdr:cNvPicPr>
          <a:picLocks noChangeAspect="1"/>
        </xdr:cNvPicPr>
      </xdr:nvPicPr>
      <xdr:blipFill rotWithShape="1">
        <a:blip xmlns:r="http://schemas.openxmlformats.org/officeDocument/2006/relationships" r:embed="rId1"/>
        <a:srcRect t="8450"/>
        <a:stretch/>
      </xdr:blipFill>
      <xdr:spPr>
        <a:xfrm>
          <a:off x="14938565" y="1646143"/>
          <a:ext cx="616849" cy="664551"/>
        </a:xfrm>
        <a:prstGeom prst="rect">
          <a:avLst/>
        </a:prstGeom>
      </xdr:spPr>
    </xdr:pic>
    <xdr:clientData/>
  </xdr:twoCellAnchor>
  <xdr:twoCellAnchor editAs="oneCell">
    <xdr:from>
      <xdr:col>2</xdr:col>
      <xdr:colOff>1339317</xdr:colOff>
      <xdr:row>0</xdr:row>
      <xdr:rowOff>78291</xdr:rowOff>
    </xdr:from>
    <xdr:to>
      <xdr:col>3</xdr:col>
      <xdr:colOff>269003</xdr:colOff>
      <xdr:row>2</xdr:row>
      <xdr:rowOff>177306</xdr:rowOff>
    </xdr:to>
    <xdr:pic>
      <xdr:nvPicPr>
        <xdr:cNvPr id="4" name="Imagen 3">
          <a:extLst>
            <a:ext uri="{FF2B5EF4-FFF2-40B4-BE49-F238E27FC236}">
              <a16:creationId xmlns:a16="http://schemas.microsoft.com/office/drawing/2014/main" id="{62343078-3BB3-4F78-B2D2-0ED581495F82}"/>
            </a:ext>
          </a:extLst>
        </xdr:cNvPr>
        <xdr:cNvPicPr>
          <a:picLocks noChangeAspect="1"/>
        </xdr:cNvPicPr>
      </xdr:nvPicPr>
      <xdr:blipFill>
        <a:blip xmlns:r="http://schemas.openxmlformats.org/officeDocument/2006/relationships" r:embed="rId2"/>
        <a:stretch>
          <a:fillRect/>
        </a:stretch>
      </xdr:blipFill>
      <xdr:spPr>
        <a:xfrm>
          <a:off x="2011670" y="78291"/>
          <a:ext cx="1563068" cy="967471"/>
        </a:xfrm>
        <a:prstGeom prst="rect">
          <a:avLst/>
        </a:prstGeom>
      </xdr:spPr>
    </xdr:pic>
    <xdr:clientData/>
  </xdr:twoCellAnchor>
  <xdr:twoCellAnchor editAs="oneCell">
    <xdr:from>
      <xdr:col>1</xdr:col>
      <xdr:colOff>352778</xdr:colOff>
      <xdr:row>0</xdr:row>
      <xdr:rowOff>123473</xdr:rowOff>
    </xdr:from>
    <xdr:to>
      <xdr:col>2</xdr:col>
      <xdr:colOff>584868</xdr:colOff>
      <xdr:row>2</xdr:row>
      <xdr:rowOff>161535</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848C435B-3CC6-47F4-BCCD-BC1C025FE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2778" y="1234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598061</xdr:colOff>
      <xdr:row>4</xdr:row>
      <xdr:rowOff>190902</xdr:rowOff>
    </xdr:from>
    <xdr:to>
      <xdr:col>12</xdr:col>
      <xdr:colOff>1143448</xdr:colOff>
      <xdr:row>5</xdr:row>
      <xdr:rowOff>174401</xdr:rowOff>
    </xdr:to>
    <xdr:pic>
      <xdr:nvPicPr>
        <xdr:cNvPr id="2" name="Imagen 1">
          <a:extLst>
            <a:ext uri="{FF2B5EF4-FFF2-40B4-BE49-F238E27FC236}">
              <a16:creationId xmlns:a16="http://schemas.microsoft.com/office/drawing/2014/main" id="{2952EA7D-AC55-4954-9244-9FED06CD57C2}"/>
            </a:ext>
          </a:extLst>
        </xdr:cNvPr>
        <xdr:cNvPicPr>
          <a:picLocks noChangeAspect="1"/>
        </xdr:cNvPicPr>
      </xdr:nvPicPr>
      <xdr:blipFill>
        <a:blip xmlns:r="http://schemas.openxmlformats.org/officeDocument/2006/relationships" r:embed="rId1"/>
        <a:stretch>
          <a:fillRect/>
        </a:stretch>
      </xdr:blipFill>
      <xdr:spPr>
        <a:xfrm>
          <a:off x="13785491" y="1867839"/>
          <a:ext cx="545387" cy="721351"/>
        </a:xfrm>
        <a:prstGeom prst="rect">
          <a:avLst/>
        </a:prstGeom>
      </xdr:spPr>
    </xdr:pic>
    <xdr:clientData/>
  </xdr:twoCellAnchor>
  <xdr:twoCellAnchor>
    <xdr:from>
      <xdr:col>1</xdr:col>
      <xdr:colOff>62785</xdr:colOff>
      <xdr:row>4</xdr:row>
      <xdr:rowOff>106521</xdr:rowOff>
    </xdr:from>
    <xdr:to>
      <xdr:col>12</xdr:col>
      <xdr:colOff>1863010</xdr:colOff>
      <xdr:row>5</xdr:row>
      <xdr:rowOff>241479</xdr:rowOff>
    </xdr:to>
    <xdr:sp macro="" textlink="">
      <xdr:nvSpPr>
        <xdr:cNvPr id="3" name="Rectángulo: esquinas redondeadas 2">
          <a:extLst>
            <a:ext uri="{FF2B5EF4-FFF2-40B4-BE49-F238E27FC236}">
              <a16:creationId xmlns:a16="http://schemas.microsoft.com/office/drawing/2014/main" id="{C079DA8C-4CB6-4EAF-AA43-4BA6BBAE77BF}"/>
            </a:ext>
          </a:extLst>
        </xdr:cNvPr>
        <xdr:cNvSpPr/>
      </xdr:nvSpPr>
      <xdr:spPr>
        <a:xfrm>
          <a:off x="827468" y="1783458"/>
          <a:ext cx="14987655" cy="872810"/>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rgbClr val="FFC000"/>
            </a:solidFill>
          </a:endParaRPr>
        </a:p>
        <a:p>
          <a:pPr algn="ctr"/>
          <a:endParaRPr lang="es-CO" sz="1100" kern="1200">
            <a:solidFill>
              <a:srgbClr val="FFC000"/>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1100070</xdr:colOff>
      <xdr:row>0</xdr:row>
      <xdr:rowOff>147571</xdr:rowOff>
    </xdr:from>
    <xdr:to>
      <xdr:col>4</xdr:col>
      <xdr:colOff>1005724</xdr:colOff>
      <xdr:row>2</xdr:row>
      <xdr:rowOff>253810</xdr:rowOff>
    </xdr:to>
    <xdr:pic>
      <xdr:nvPicPr>
        <xdr:cNvPr id="4" name="Imagen 3">
          <a:extLst>
            <a:ext uri="{FF2B5EF4-FFF2-40B4-BE49-F238E27FC236}">
              <a16:creationId xmlns:a16="http://schemas.microsoft.com/office/drawing/2014/main" id="{69CBB6FA-EAFA-4A41-B4E3-685DD6054166}"/>
            </a:ext>
          </a:extLst>
        </xdr:cNvPr>
        <xdr:cNvPicPr>
          <a:picLocks noChangeAspect="1"/>
        </xdr:cNvPicPr>
      </xdr:nvPicPr>
      <xdr:blipFill>
        <a:blip xmlns:r="http://schemas.openxmlformats.org/officeDocument/2006/relationships" r:embed="rId2"/>
        <a:stretch>
          <a:fillRect/>
        </a:stretch>
      </xdr:blipFill>
      <xdr:spPr>
        <a:xfrm>
          <a:off x="1515950" y="147571"/>
          <a:ext cx="1569175" cy="978246"/>
        </a:xfrm>
        <a:prstGeom prst="rect">
          <a:avLst/>
        </a:prstGeom>
      </xdr:spPr>
    </xdr:pic>
    <xdr:clientData/>
  </xdr:twoCellAnchor>
  <xdr:twoCellAnchor editAs="oneCell">
    <xdr:from>
      <xdr:col>1</xdr:col>
      <xdr:colOff>241478</xdr:colOff>
      <xdr:row>0</xdr:row>
      <xdr:rowOff>201233</xdr:rowOff>
    </xdr:from>
    <xdr:to>
      <xdr:col>2</xdr:col>
      <xdr:colOff>392578</xdr:colOff>
      <xdr:row>2</xdr:row>
      <xdr:rowOff>231594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779574D-6087-4EFF-88E3-1FC2749DB8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478" y="20123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1347508</xdr:colOff>
      <xdr:row>0</xdr:row>
      <xdr:rowOff>28014</xdr:rowOff>
    </xdr:from>
    <xdr:to>
      <xdr:col>1</xdr:col>
      <xdr:colOff>2857500</xdr:colOff>
      <xdr:row>1</xdr:row>
      <xdr:rowOff>193364</xdr:rowOff>
    </xdr:to>
    <xdr:pic>
      <xdr:nvPicPr>
        <xdr:cNvPr id="2" name="Imagen 1" descr="Vista previa de imagen">
          <a:extLst>
            <a:ext uri="{FF2B5EF4-FFF2-40B4-BE49-F238E27FC236}">
              <a16:creationId xmlns:a16="http://schemas.microsoft.com/office/drawing/2014/main" id="{1E721AE7-221D-4FBF-92D6-8D6A946BC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508" y="28014"/>
          <a:ext cx="1509992" cy="92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350184</xdr:colOff>
      <xdr:row>0</xdr:row>
      <xdr:rowOff>56029</xdr:rowOff>
    </xdr:from>
    <xdr:to>
      <xdr:col>1</xdr:col>
      <xdr:colOff>1252552</xdr:colOff>
      <xdr:row>1</xdr:row>
      <xdr:rowOff>200943</xdr:rowOff>
    </xdr:to>
    <xdr:pic>
      <xdr:nvPicPr>
        <xdr:cNvPr id="3" name="Imagen 2" descr="👈 Dorso de una mano con el dedo índice señalando hacia la izquierda Emoji  — Significado, copiar y pegar, combinaciónes">
          <a:hlinkClick xmlns:r="http://schemas.openxmlformats.org/officeDocument/2006/relationships" r:id="rId2"/>
          <a:extLst>
            <a:ext uri="{FF2B5EF4-FFF2-40B4-BE49-F238E27FC236}">
              <a16:creationId xmlns:a16="http://schemas.microsoft.com/office/drawing/2014/main" id="{0009D552-2C03-47BD-B845-9B92C2B58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508" y="56029"/>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melg\Downloads\Consolidado%20PAI%20cpon%20ajustes%20areas.xlsm" TargetMode="External"/><Relationship Id="rId1" Type="http://schemas.openxmlformats.org/officeDocument/2006/relationships/externalLinkPath" Target="/Users/mmelg/Downloads/Consolidado%20PAI%20cpon%20ajustes%20area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uario/Downloads/PAA%202021%20%20ADM.%20PERSONAL%20V%20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Seguimiento%20Primer%20trimestre%202012/BASE%20seguimiento%20ENTREGADO%20SISGEST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RY/INPEC/PA%20Central%20II%20Trimestre/CALCULOS%20INDICADORES%20PA%20II%20TRIMESTR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mmelguizo/DNP/MATRIZ%20PARA%20CAPTURA%20PLAN%20DE%20ACCION%2020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pedraza/Downloads/fichas%20actividades%20de%20OAP%20tramite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SG%20201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smontilla/Escritorio/Planta/PLANTA%202012/PLANTA%20A%2031%20DE%20ENERO%20DE%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melguizo/AppData/Local/Microsoft/Windows/Temporary%20Internet%20Files/Content.Outlook/ZF09P4L0/Listado%20de%20Proyectos-Consolidado-POA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dccastillo/AppData/Roaming/Microsoft/Excel/SOLICITUD%20MODIFICACI&#211;N%20AL%20PLAN%20DE%20ACCION_Proytecto%20V12%20(1)%20(version%201).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jarias\Downloads\Consolidado%20PAI%20cpon%20ajustes%20areas%20(3).xlsm" TargetMode="External"/><Relationship Id="rId1" Type="http://schemas.openxmlformats.org/officeDocument/2006/relationships/externalLinkPath" Target="/Users/jarias/Downloads/Consolidado%20PAI%20cpon%20ajustes%20areas%20(3).xlsm"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https://its2sicgov-my.sharepoint.com/Users/jarias/Downloads/Consolidado%20PAI%20cpon%20ajustes%20areas.xlsm"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Users/jarias/Downloads/Consolidado%20PAI%20cpon%20ajustes%20area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mmelguizo/Downloads/Calculo%20indicadores%20metas%20PAI%20%20I%20semestre%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100.241\2016\1_PLANEACI&#211;N\2_Seguimiento%20a%20Planes%20de%20Acci&#243;n\Modificaciones\Consolidado%20Planes%20Acci&#243;n%20VERSIONES%20ACTUALIZADAS.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C:\SIC\SIC%202025\PA\ConsolidadoPA-V0_2025-01-31_19_50_28%20rev%20publi.xlsx" TargetMode="External"/><Relationship Id="rId1" Type="http://schemas.openxmlformats.org/officeDocument/2006/relationships/externalLinkPath" Target="/SIC/SIC%202025/PA/ConsolidadoPA-V0_2025-01-31_19_50_28%20rev%20publ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melguizo/indicadores/Lis%20maestro%20ind%202011%20F-GP-31-%20ajust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nino1\mis%20documentos\Documents%20and%20Settings\cvalderrama\Mis%20documentos\RENOVACION\EVALUACI&#211;N-PROPUE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CONSOLID%20COMPARTIVO%202014%202015%2025_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Focos%20y%20Resultados%202012-2014%20FIIP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laneacion%20Institucional/PLANEACI&#211;N%202012/Planes%20acci&#243;n%20entregados%20a%2030%20Dic%202011/S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ERINTENDENCIA/INDICADORES/hojas%20de%20vida%20indicador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DDE%20201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leguizamo/AppData/Local/Microsoft/Windows/Temporary%20Internet%20Files/Content.Outlook/4ESALTGF/Formatos%20Planeaci&#243;n%20Estrat&#233;gica%202012%2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PRAP%20PLAN%20DE%20ACCI&#211;N%2020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https://its2sicgov-my.sharepoint.com/Users/jarias/Downloads/formatoPAFormulacion-PAI%20-%20Con%20Dimensi&#243;n%20y%20Pol&#237;tica.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Users/jarias/Downloads/formatoPAFormulacion-PAI%20-%20Con%20Dimensi&#243;n%20y%20Pol&#237;tic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RY/PARQUES/PET_DTAM_14_08_2015%20PRESUPUES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NI&#209;O-IBM\Misdocu\Mis%20documentos\capa-instala\versi&#243;n-seg-99\adeicio-junio-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Hoja2"/>
      <sheetName val="Plan de Acción"/>
      <sheetName val="Hoja1"/>
      <sheetName val="LISTAS"/>
      <sheetName val="Hoja3"/>
      <sheetName val="Hoja4"/>
    </sheetNames>
    <sheetDataSet>
      <sheetData sheetId="0"/>
      <sheetData sheetId="1"/>
      <sheetData sheetId="2"/>
      <sheetData sheetId="3"/>
      <sheetData sheetId="4"/>
      <sheetData sheetId="5"/>
      <sheetData sheetId="6"/>
      <sheetData sheetId="7">
        <row r="110">
          <cell r="B110" t="str">
            <v xml:space="preserve">C_COMPETENCIA 1. Reducir el comportamiento rentista de los agentes, sujetos de inspección, vigilancia y control por parte de esta Superintendencia. PND_TRANSF_ Productiva, internacionalización y acción clímatica _ c. políticas de competencia, consumidor e infraestructura de la calidad modernas </v>
          </cell>
        </row>
        <row r="111">
          <cell r="B111" t="str">
            <v xml:space="preserve">C_COMPETENCIA 2. Reducir la ineficiencia en el mercado por relaciones de consumo asimétricas PND_TRANSF_ Productiva, internacionalización y acción clímatica _ c. políticas de competencia, consumidor e infraestructura de la calidad modernas </v>
          </cell>
        </row>
        <row r="112">
          <cell r="B112" t="str">
            <v xml:space="preserve">C_COMPETENCIA 3. Fortalecer la autoridad de competencia. PND_TRANSF_ Productiva, internacionalización y acción clímatica _ c. políticas de competencia, consumidor e infraestructura de la calidad modernas </v>
          </cell>
        </row>
        <row r="113">
          <cell r="B113" t="str">
            <v xml:space="preserve">C_COMPETENCIA 4. Reconocer la economía popular como fuente de valor PND_TRANSF_ Productiva, internacionalización y acción clímatica _ c. políticas de competencia, consumidor e infraestructura de la calidad modernas </v>
          </cell>
        </row>
        <row r="114">
          <cell r="B114" t="str">
            <v xml:space="preserve">C_COMPETENCIA  5. Fortalecer capacidades y conocimiento sobre derechos y deberes de las relaciones de consumo mediante, entre otros, programas voluntarios de cumplimiento en libre competencia económica. PND_TRANSF_ Productiva, internacionalización y acción clímatica _ c. políticas de competencia, consumidor e infraestructura de la calidad modernas </v>
          </cell>
        </row>
        <row r="115">
          <cell r="B115" t="str">
            <v xml:space="preserve">C_COMPETENCIA 6. Masificar las evaluaciones de la competencia para eliminar barreras regulatorias.PND_TRANSF_ Productiva, internacionalización y acción clímatica _ c. políticas de competencia, consumidor e infraestructura de la calidad modernas </v>
          </cell>
        </row>
        <row r="116">
          <cell r="B116" t="str">
            <v xml:space="preserve">C_COMPETENCIA 7. Hacer análisis y monitoreos de mercados digitales. PND_TRANSF_ Productiva, internacionalización y acción clímatica _ c. políticas de competencia, consumidor e infraestructura de la calidad modernas </v>
          </cell>
        </row>
        <row r="117">
          <cell r="B117" t="str">
            <v xml:space="preserve">C_COMPETENCIA 8. Construir mecanismos de autorregulación que fortalezcan la protección del consumidor y de la competencia PND_TRANSF_ Productiva, internacionalización y acción clímatica _ c. políticas de competencia, consumidor e infraestructura de la calidad modernas </v>
          </cell>
        </row>
        <row r="118">
          <cell r="B118" t="str">
            <v xml:space="preserve">C_COMPETENCIA 9. Sensibilizar a los empresarios que utilizan plataformas como nichos de mercado PND_TRANSF_ Productiva, internacionalización y acción clímatica _ c. políticas de competencia, consumidor e infraestructura de la calidad modernas </v>
          </cell>
        </row>
        <row r="119">
          <cell r="B119" t="str">
            <v xml:space="preserve">C_COMPETENCIA 10. Promover el uso de tecnologías avanzadas para modernizar el Subsistema Nacional de la Calidad y sus componentes de metrologíaPND_TRANSF_ Productiva, internacionalización y acción clímatica _ c. políticas de competencia, consumidor e infraestructura de la calidad modernas </v>
          </cell>
        </row>
        <row r="120">
          <cell r="B120" t="str">
            <v xml:space="preserve">C_COMPETENCIA  11. Ampliar los mecanismos de inspección, vigilancia y control de la Superintendencia PND_TRANSF_ Productiva, internacionalización y acción clímatica _ c. políticas de competencia, consumidor e infraestructura de la calidad modernas </v>
          </cell>
        </row>
        <row r="121">
          <cell r="B121" t="str">
            <v xml:space="preserve">C_COMPETENCIA 12. Actualizar el marco regulatorio para la investigación y la innovación. PND_TRANSF_ Productiva, internacionalización y acción clímatica _ c. políticas de competencia, consumidor e infraestructura de la calidad modernas </v>
          </cell>
        </row>
        <row r="122">
          <cell r="B122" t="str">
            <v xml:space="preserve">C_COMPETENCIA 13. Fortalecer la plataforma digital, a través de que estrategias que involucren aspectos técnicos, de financiamiento, cultura empresarial, emprendimiento e innovación PND_TRANSF_ Productiva, internacionalización y acción clímatica _ c. políticas de competencia, consumidor e infraestructura de la calidad modernas </v>
          </cell>
        </row>
        <row r="123">
          <cell r="B123" t="str">
            <v xml:space="preserve">B_APROVECHAMIENTO 1. Fomentar estrategias de sensibilización para el aprovechamiento y uso responsable de los derechos de propiedad intelectual (PI) PND_TRANSF _ Seguridad humana y justicia social _ b. aprovechamiento de la propiedad intelectual (pi) </v>
          </cell>
        </row>
        <row r="124">
          <cell r="B124" t="str">
            <v xml:space="preserve">B_APROVECHAMIENTO 2, Brindar acompañamiento a inventores y promover el uso de la información de patentes PND_TRANSF _ Seguridad humana y justicia social _ b. aprovechamiento de la propiedad intelectual (pi) </v>
          </cell>
        </row>
        <row r="125">
          <cell r="B125" t="str">
            <v xml:space="preserve"> C_PORTABILIDAD 1. Fortalecer el empoderamiento de las personas sobre sus datos y mejorar la prestación de servicios públicos (comunicaciones). PND_TRANSF _ Seguridad humana y justicia social _ c. portabilidad de datos para el empoderamiento ciudadano</v>
          </cell>
        </row>
        <row r="126">
          <cell r="B126" t="str">
            <v xml:space="preserve">C_PORTABILIDAD 2. Promover y aumentar la reutilización y transmisión segura de la información PND_TRANSF _ Seguridad humana y justicia social _ c. portabilidad de datos para el empoderamiento ciudadano </v>
          </cell>
        </row>
        <row r="127">
          <cell r="B127"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128">
          <cell r="B128" t="str">
            <v xml:space="preserve">D_GOB 1. Generar la interacción fiable, eficiente y segura entre el Estado y los habitantes del territorio PND_TRANSF _ Convergencia regional _ d. GOB digital para la gente </v>
          </cell>
        </row>
        <row r="129">
          <cell r="B129" t="str">
            <v xml:space="preserve">D_GOB 2. Adoptar herramientas y tecnologías digitalesPND_TRANSF _ Convergencia regional _ d. GOB digital para la gente </v>
          </cell>
        </row>
        <row r="130">
          <cell r="B130" t="str">
            <v xml:space="preserve">D_GOB 5. Modernizar las entidades a través de incentivos para el uso de datos PND_TRANSF _ Convergencia regional _ d. GOB digital para la gente </v>
          </cell>
        </row>
      </sheetData>
      <sheetData sheetId="8">
        <row r="3">
          <cell r="AK3" t="str">
            <v>DIMENSIÓN Talento humano_Política de Gestión Estratégica del Talento Humano</v>
          </cell>
          <cell r="AL3" t="str">
            <v>Plan Estrategico Sectorial_PES</v>
          </cell>
        </row>
        <row r="4">
          <cell r="AL4" t="str">
            <v xml:space="preserve">Plan de Gobierno-Plan de Desarrollo </v>
          </cell>
        </row>
        <row r="5">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AL7" t="str">
            <v>PND_TRANSF_ Productiva, internacionalización y acción clímatica _ c. políticas de competencia, consumidor e infraestructura de la calidad modernas C_COMPETENCIA 3. Fortalecer la autoridad de competencia</v>
          </cell>
        </row>
        <row r="8">
          <cell r="AL8" t="str">
            <v xml:space="preserve">PND_TRANSF_ Productiva, internacionalización y acción clímatica _ c. políticas de competencia, consumidor e infraestructura de la calidad modernas C_COMPETENCIA 4. Reconocer la economía popular como fuente de valor </v>
          </cell>
        </row>
        <row r="9">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AL11" t="str">
            <v>PND_TRANSF_ Productiva, internacionalización y acción clímatica _ c. políticas de competencia, consumidor e infraestructura de la calidad modernas C_COMPETENCIA 7. Hacer análisis y monitoreos de mercados digitales.</v>
          </cell>
        </row>
        <row r="12">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AL16" t="str">
            <v>PND_TRANSF_ Productiva, internacionalización y acción clímatica _ c. políticas de competencia, consumidor e infraestructura de la calidad modernas C_COMPETENCIA 12. Actualizar el marco regulatorio para la investigación y la innovación.</v>
          </cell>
        </row>
        <row r="17">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AL19" t="str">
            <v>PND_TRANSF _ Seguridad humana y justicia social _ b. aprovechamiento de la propiedad intelectual (pi) B_APROVECHAMIENTO 2, Brindar acompañamiento a inventores y promover el uso de la información de patentes</v>
          </cell>
        </row>
        <row r="20">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AL21" t="str">
            <v>PND_TRANSF _ Seguridad humana y justicia social _ c. portabilidad de datos para el empoderamiento ciudadano C_PORTABILIDAD 2. Promover y aumentar la reutilización y transmisión segura de la información</v>
          </cell>
        </row>
        <row r="22">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AL23" t="str">
            <v>PND_TRANSF _ Convergencia regional _ d. GOB digital para la gente D_GOB 1. Generar la interacción fiable, eficiente y segura entre el Estado y los habitantes del territorio</v>
          </cell>
        </row>
        <row r="24">
          <cell r="AL24" t="str">
            <v>PND_TRANSF _ Convergencia regional _ d. GOB digital para la gente D_GOB 2. Adoptar herramientas y tecnologías digitales</v>
          </cell>
        </row>
        <row r="25">
          <cell r="AL25" t="str">
            <v xml:space="preserve">PND_TRANSF _ Convergencia regional _ d. GOB digital para la gente D_GOB 5. Modernizar las entidades a través de incentivos para el uso de datos </v>
          </cell>
        </row>
        <row r="26">
          <cell r="AL26" t="str">
            <v>Decreto 612 del 2018_ Planes Institucionales y Estratégicos _Plan Institucional de Archivos de la Entidad –PINAR</v>
          </cell>
        </row>
        <row r="27">
          <cell r="AL27" t="str">
            <v>Decreto 612 del 2018_ Planes Institucionales y Estratégicos _Plan Anual de Adquisiciones</v>
          </cell>
        </row>
        <row r="28">
          <cell r="AL28" t="str">
            <v>Decreto 612 del 2018_ Planes Institucionales y Estratégicos _Plan Anual de Vacantes</v>
          </cell>
        </row>
        <row r="29">
          <cell r="AL29" t="str">
            <v>Decreto 612 del 2018_ Planes Institucionales y Estratégicos _Plan de Previsión de Recursos Humanos</v>
          </cell>
        </row>
        <row r="30">
          <cell r="AL30" t="str">
            <v>Decreto 612 del 2018_ Planes Institucionales y Estratégicos _Plan Estratégico de Talento Humano</v>
          </cell>
        </row>
        <row r="31">
          <cell r="AL31" t="str">
            <v>Decreto 612 del 2018_ Planes Institucionales y Estratégicos _Plan Institucional de Capacitación</v>
          </cell>
        </row>
        <row r="32">
          <cell r="AL32" t="str">
            <v>Decreto 612 del 2018_ Planes Institucionales y Estratégicos _Plan de Incentivos Institucionales</v>
          </cell>
        </row>
        <row r="33">
          <cell r="AL33" t="str">
            <v>Decreto 612 del 2018_ Planes Institucionales y Estratégicos _Plan de Trabajo Anual en Seguridad y Salud en el Trabajo</v>
          </cell>
        </row>
        <row r="34">
          <cell r="AL34" t="str">
            <v>Decreto 612 del 2018_ Planes Institucionales y Estratégicos _Plan Anticorrupción y de Atención al Ciudadano</v>
          </cell>
        </row>
        <row r="35">
          <cell r="AL35" t="str">
            <v>Decreto 612 del 2018_ Planes Institucionales y Estratégicos _Plan Estratégico de Tecnologías de la Información y las Comunicaciones –PETI</v>
          </cell>
        </row>
        <row r="36">
          <cell r="AL36" t="str">
            <v>Decreto 612 del 2018_ Planes Institucionales y Estratégicos _Plan de Tratamiento de Riesgos de Seguridad y Privacidad de la Información</v>
          </cell>
        </row>
        <row r="37">
          <cell r="AL37" t="str">
            <v>Decreto 612 del 2018_ Planes Institucionales y Estratégicos _Plan de Seguridad y Privacidad de la Información</v>
          </cell>
        </row>
        <row r="38">
          <cell r="AL38" t="str">
            <v xml:space="preserve">Programa de Transparencia y Ética Pública Programa de Transparencia y Ética Pública PTEP </v>
          </cell>
        </row>
        <row r="39">
          <cell r="AL39" t="str">
            <v>N/A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ción de Usuarios"/>
      <sheetName val="Usuarios-Rol"/>
      <sheetName val="1,Cod Lineamientos"/>
      <sheetName val="Cod resul_institucio"/>
      <sheetName val="2, cod Objetivos "/>
      <sheetName val="3, Lineamientos -Objetivos"/>
      <sheetName val="4, INDICADORES"/>
      <sheetName val="5,Resul_ins"/>
      <sheetName val="Cod Dependencias"/>
      <sheetName val="6, Res inst-dep. "/>
      <sheetName val="6, Participante  result inst"/>
      <sheetName val="6, Responsables resulta Ins"/>
      <sheetName val="8.Cod Proyecto"/>
      <sheetName val="9.Cod Proyecto-actividades"/>
      <sheetName val="cod Proceso"/>
      <sheetName val="Hoja4"/>
      <sheetName val="11. Actividad_respo_ponderad"/>
      <sheetName val="12. Actividad- Colab_pnderad"/>
      <sheetName val="Cod Clasificadores"/>
      <sheetName val="Hoja2"/>
      <sheetName val="11. Actividad (fechas ajustadas"/>
      <sheetName val="11. Actividad"/>
      <sheetName val="Verificación SISGESTION"/>
      <sheetName val="Hoja6"/>
      <sheetName val="Hoja1"/>
      <sheetName val="Hoja3"/>
      <sheetName val="7, CodFocos"/>
      <sheetName val="10,CodResultados PA"/>
      <sheetName val="total funcionarios "/>
      <sheetName val="Cod funcionarios"/>
      <sheetName val="11. Actividad_respo_colab"/>
      <sheetName val="Todos Planes de Acción "/>
      <sheetName val="13, Activ_clasificador"/>
      <sheetName val="Colaboradores"/>
      <sheetName val="Seguimiento actividades"/>
      <sheetName val="Segui activ (ultima ajustada)"/>
      <sheetName val="Hoja5"/>
      <sheetName val="Roles"/>
      <sheetName val="Hoja8"/>
      <sheetName val="Hoja7"/>
    </sheetNames>
    <sheetDataSet>
      <sheetData sheetId="0"/>
      <sheetData sheetId="1"/>
      <sheetData sheetId="2"/>
      <sheetData sheetId="3"/>
      <sheetData sheetId="4"/>
      <sheetData sheetId="5"/>
      <sheetData sheetId="6">
        <row r="3">
          <cell r="A3" t="str">
            <v>SRH - SUBDIR RECURSOS HUMANOS</v>
          </cell>
        </row>
      </sheetData>
      <sheetData sheetId="7"/>
      <sheetData sheetId="8">
        <row r="3">
          <cell r="A3" t="str">
            <v>SRH - SUBDIR RECURSOS HUMANOS</v>
          </cell>
        </row>
      </sheetData>
      <sheetData sheetId="9">
        <row r="3">
          <cell r="A3" t="str">
            <v>SRH - SUBDIR RECURSOS HUMANOS</v>
          </cell>
        </row>
      </sheetData>
      <sheetData sheetId="10"/>
      <sheetData sheetId="11"/>
      <sheetData sheetId="12"/>
      <sheetData sheetId="13"/>
      <sheetData sheetId="14"/>
      <sheetData sheetId="15"/>
      <sheetData sheetId="16"/>
      <sheetData sheetId="17"/>
      <sheetData sheetId="18">
        <row r="3">
          <cell r="D3">
            <v>12563413</v>
          </cell>
        </row>
      </sheetData>
      <sheetData sheetId="19"/>
      <sheetData sheetId="20">
        <row r="3">
          <cell r="D3">
            <v>79134421</v>
          </cell>
        </row>
      </sheetData>
      <sheetData sheetId="21"/>
      <sheetData sheetId="22"/>
      <sheetData sheetId="23"/>
      <sheetData sheetId="24"/>
      <sheetData sheetId="25"/>
      <sheetData sheetId="26"/>
      <sheetData sheetId="27"/>
      <sheetData sheetId="28"/>
      <sheetData sheetId="29">
        <row r="3">
          <cell r="AD3">
            <v>1</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Estrategico "/>
      <sheetName val="Plan Estrategico (formulacion)"/>
      <sheetName val="CONTENIDO"/>
      <sheetName val="GATEC"/>
      <sheetName val="GODHU"/>
      <sheetName val="GRURI"/>
      <sheetName val="GAPOE"/>
      <sheetName val="OFAJU"/>
      <sheetName val="OFICO"/>
      <sheetName val="OFISI"/>
      <sheetName val="OFIDI"/>
      <sheetName val="DIGEC"/>
      <sheetName val="SUTAH"/>
      <sheetName val="DIRAT"/>
      <sheetName val="OFICI"/>
      <sheetName val="OFPLA"/>
      <sheetName val="DIRES"/>
      <sheetName val="DICUV"/>
      <sheetName val="GREPU"/>
      <sheetName val="GASUP"/>
      <sheetName val="PLAN INDICATIVO  (2)"/>
      <sheetName val="PA CONSOLIDADO II"/>
      <sheetName val="PARA PUBLICAR"/>
      <sheetName val="control Seg I trimestre "/>
      <sheetName val="tablero (3)"/>
      <sheetName val="listas"/>
      <sheetName val="PA Gobenlinea"/>
      <sheetName val="PA CONS (Seg ActivIItrimestre)"/>
      <sheetName val="Calculo Eficiencia II tri proce"/>
      <sheetName val="IND II TRIM PROCESO"/>
      <sheetName val="Inventarios"/>
      <sheetName val="PA Seguimiento EFICACIA"/>
      <sheetName val="INESTABILIDAD"/>
      <sheetName val="PA CONS (Seg Activ anual)"/>
      <sheetName val="IND II TRIM DEPEND"/>
      <sheetName val="Ficha DICUV"/>
      <sheetName val="Ficha DIGEC"/>
      <sheetName val="Ficha DIRAT"/>
      <sheetName val="Ficha DIRES"/>
      <sheetName val="Ficha GAPOE"/>
      <sheetName val="Ficha GASUP "/>
      <sheetName val="Ficha GATEC"/>
      <sheetName val="Ficha GODHU"/>
      <sheetName val="Ficha GREPU"/>
      <sheetName val="Ficha GRURI"/>
      <sheetName val="Ficha OFAJU"/>
      <sheetName val="Ficha OFICI"/>
      <sheetName val="Calculo Eficiencia II trimestre"/>
      <sheetName val="Ficha OFICO"/>
      <sheetName val="Ficha OFIDI"/>
      <sheetName val="Ficha OFISI"/>
      <sheetName val="Ficha OFPLA"/>
      <sheetName val="Ficha SUTAH"/>
      <sheetName val="Hoja2"/>
      <sheetName val="PA Segui producto"/>
      <sheetName val="PLAN INDICATIVO 2015 - 2018"/>
      <sheetName val="Consolidado"/>
      <sheetName val="PA formulació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 xml:space="preserve"> Talento Humano y Formación Penitenciaria</v>
          </cell>
          <cell r="AY2" t="str">
            <v>Asesor</v>
          </cell>
        </row>
        <row r="3">
          <cell r="A3" t="str">
            <v xml:space="preserve">Atención y Tratamiento Penitenciario
</v>
          </cell>
          <cell r="AY3" t="str">
            <v>Auxiliar Administrativo</v>
          </cell>
        </row>
        <row r="4">
          <cell r="A4" t="str">
            <v>Factor Estratégico</v>
          </cell>
          <cell r="AY4" t="str">
            <v>Capitan de Prisiones</v>
          </cell>
        </row>
        <row r="5">
          <cell r="A5" t="str">
            <v>Gestión Institucional, Jurídica y Defensa</v>
          </cell>
          <cell r="AY5" t="str">
            <v>Comandante Superior de Prisiones</v>
          </cell>
        </row>
        <row r="6">
          <cell r="A6" t="str">
            <v>Seguridad Penitenciario y Carcelaria</v>
          </cell>
          <cell r="AY6" t="str">
            <v>Coordinador de Grupo</v>
          </cell>
        </row>
        <row r="7">
          <cell r="A7" t="str">
            <v>Sistema Integral de Información y Comunicación</v>
          </cell>
          <cell r="AY7" t="str">
            <v>Director Administrativo y financiero</v>
          </cell>
        </row>
        <row r="8">
          <cell r="A8" t="str">
            <v>Derechos Humanos</v>
          </cell>
        </row>
        <row r="44">
          <cell r="AY44" t="str">
            <v>Director de Establecimiento de Reclusión</v>
          </cell>
        </row>
        <row r="45">
          <cell r="AY45" t="str">
            <v>Director General de Entidad descentralizada</v>
          </cell>
        </row>
        <row r="46">
          <cell r="AY46" t="str">
            <v>Director Técnico</v>
          </cell>
        </row>
        <row r="47">
          <cell r="AY47" t="str">
            <v>Distinguido</v>
          </cell>
        </row>
        <row r="48">
          <cell r="I48" t="str">
            <v>Indicadores y Metas de Gobierno
no</v>
          </cell>
          <cell r="AY48" t="str">
            <v>Dragoneante</v>
          </cell>
        </row>
        <row r="49">
          <cell r="I49" t="str">
            <v>Mapa de riesgos de corrupción y las medidas para mitigarlos</v>
          </cell>
          <cell r="AY49" t="str">
            <v>Inspector</v>
          </cell>
        </row>
        <row r="50">
          <cell r="I50" t="str">
            <v>Rendición de cuentas a la ciudadanía</v>
          </cell>
          <cell r="AY50" t="str">
            <v>Inspector Jefe</v>
          </cell>
        </row>
        <row r="51">
          <cell r="I51" t="str">
            <v xml:space="preserve">Transparencia y acceso a la información pública </v>
          </cell>
          <cell r="AY51" t="str">
            <v xml:space="preserve">Instructor </v>
          </cell>
        </row>
        <row r="52">
          <cell r="I52" t="str">
            <v>Participación Ciudadana en la gestión</v>
          </cell>
          <cell r="AY52" t="str">
            <v>Jefe de Oficina</v>
          </cell>
        </row>
        <row r="53">
          <cell r="I53" t="str">
            <v>Servicio al ciudadano</v>
          </cell>
          <cell r="AY53" t="str">
            <v>Jefe de Oficina Asesora</v>
          </cell>
        </row>
        <row r="54">
          <cell r="I54" t="str">
            <v>Gestión del talento Humano</v>
          </cell>
          <cell r="AY54" t="str">
            <v>Mayor de Prisiones</v>
          </cell>
        </row>
        <row r="55">
          <cell r="I55" t="str">
            <v>Gestión del talento Humano</v>
          </cell>
          <cell r="AY55" t="str">
            <v>Oficial de Tratamiento Penitenciario</v>
          </cell>
        </row>
        <row r="56">
          <cell r="I56" t="str">
            <v>Gestión de la Calidad</v>
          </cell>
          <cell r="AY56" t="str">
            <v>Oficial Logístico</v>
          </cell>
        </row>
        <row r="57">
          <cell r="I57" t="str">
            <v>Eficiencia Administrativa y Cero Papel</v>
          </cell>
          <cell r="AY57" t="str">
            <v>Pagador</v>
          </cell>
        </row>
        <row r="58">
          <cell r="I58" t="str">
            <v>Racionalización de trámites</v>
          </cell>
          <cell r="AY58" t="str">
            <v>Profesional Especializado</v>
          </cell>
        </row>
        <row r="59">
          <cell r="I59" t="str">
            <v>Modernización Institucional</v>
          </cell>
          <cell r="AY59" t="str">
            <v>Profesional Universitario</v>
          </cell>
        </row>
        <row r="60">
          <cell r="I60" t="str">
            <v>Gestión de Tecnologías de información</v>
          </cell>
          <cell r="AY60" t="str">
            <v>Secretario</v>
          </cell>
        </row>
        <row r="61">
          <cell r="I61" t="str">
            <v>Gestión Documental</v>
          </cell>
          <cell r="AY61" t="str">
            <v>Secretario Ejecutivo</v>
          </cell>
        </row>
        <row r="62">
          <cell r="I62" t="str">
            <v xml:space="preserve">Gestión Financiera </v>
          </cell>
          <cell r="AY62" t="str">
            <v>Subdirector de Establecimiento de Reclusión</v>
          </cell>
        </row>
        <row r="63">
          <cell r="AY63" t="str">
            <v>Subdirector Operativo</v>
          </cell>
        </row>
        <row r="64">
          <cell r="AY64" t="str">
            <v>Subdirector Técnico</v>
          </cell>
        </row>
        <row r="65">
          <cell r="AY65" t="str">
            <v>Técnico Administrativo</v>
          </cell>
        </row>
        <row r="66">
          <cell r="AY66" t="str">
            <v>Técnico Operativo</v>
          </cell>
        </row>
        <row r="67">
          <cell r="AY67" t="str">
            <v>Teniente de Prisiones</v>
          </cell>
        </row>
        <row r="73">
          <cell r="E73" t="str">
            <v>Funcionario 2</v>
          </cell>
        </row>
        <row r="74">
          <cell r="E74" t="str">
            <v>Funcionario 3</v>
          </cell>
        </row>
        <row r="75">
          <cell r="E75" t="str">
            <v>Funcionario 4</v>
          </cell>
        </row>
        <row r="76">
          <cell r="E76" t="str">
            <v>Funcionario 5</v>
          </cell>
        </row>
        <row r="77">
          <cell r="E77" t="str">
            <v>Funcionario 6</v>
          </cell>
        </row>
        <row r="78">
          <cell r="E78" t="str">
            <v>Funcionario 7</v>
          </cell>
        </row>
        <row r="79">
          <cell r="E79" t="str">
            <v>Funcionario 8</v>
          </cell>
        </row>
        <row r="80">
          <cell r="E80" t="str">
            <v>Funcionario 9</v>
          </cell>
        </row>
        <row r="81">
          <cell r="E81" t="str">
            <v>Funcionario 10</v>
          </cell>
        </row>
        <row r="82">
          <cell r="E82" t="str">
            <v>Funcionario 11</v>
          </cell>
        </row>
        <row r="83">
          <cell r="E83" t="str">
            <v>Funcionario 12</v>
          </cell>
        </row>
        <row r="84">
          <cell r="E84" t="str">
            <v>Funcionario 13</v>
          </cell>
        </row>
        <row r="85">
          <cell r="E85" t="str">
            <v>Funcionario 14</v>
          </cell>
        </row>
        <row r="86">
          <cell r="E86" t="str">
            <v>Funcionario 15</v>
          </cell>
        </row>
        <row r="87">
          <cell r="E87" t="str">
            <v>Funcionario 16</v>
          </cell>
        </row>
        <row r="88">
          <cell r="E88" t="str">
            <v>Funcionario 17</v>
          </cell>
        </row>
        <row r="89">
          <cell r="E89" t="str">
            <v>Funcionario 18</v>
          </cell>
        </row>
        <row r="90">
          <cell r="E90" t="str">
            <v>Funcionario 19</v>
          </cell>
        </row>
        <row r="91">
          <cell r="E91" t="str">
            <v>Funcionario 20</v>
          </cell>
        </row>
        <row r="92">
          <cell r="E92" t="str">
            <v>Funcionario 21</v>
          </cell>
        </row>
        <row r="93">
          <cell r="E93" t="str">
            <v>Funcionario 22</v>
          </cell>
        </row>
        <row r="94">
          <cell r="E94" t="str">
            <v>Funcionario 23</v>
          </cell>
        </row>
        <row r="95">
          <cell r="E95" t="str">
            <v>Funcionario 24</v>
          </cell>
        </row>
        <row r="96">
          <cell r="E96" t="str">
            <v>Funcionario 25</v>
          </cell>
        </row>
        <row r="97">
          <cell r="E97" t="str">
            <v>Funcionario 26</v>
          </cell>
        </row>
        <row r="98">
          <cell r="E98" t="str">
            <v>Funcionario 27</v>
          </cell>
        </row>
        <row r="99">
          <cell r="E99" t="str">
            <v>Funcionario 28</v>
          </cell>
        </row>
      </sheetData>
      <sheetData sheetId="26"/>
      <sheetData sheetId="27"/>
      <sheetData sheetId="28"/>
      <sheetData sheetId="29"/>
      <sheetData sheetId="30"/>
      <sheetData sheetId="31"/>
      <sheetData sheetId="32"/>
      <sheetData sheetId="33"/>
      <sheetData sheetId="34">
        <row r="5">
          <cell r="B5" t="str">
            <v xml:space="preserve">DIRECCIÓN DE ATENCIÓN Y TRATAMIENTO </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W3" t="str">
            <v>Atención a Víctimas</v>
          </cell>
          <cell r="AE3" t="str">
            <v>Profesionales</v>
          </cell>
        </row>
        <row r="4">
          <cell r="C4" t="str">
            <v>Articular  la oferta y demanda de información como insumo del centro de pensamiento</v>
          </cell>
          <cell r="W4" t="str">
            <v>Desplazados</v>
          </cell>
          <cell r="AE4" t="str">
            <v>Firma consultora - externa</v>
          </cell>
        </row>
        <row r="5">
          <cell r="C5" t="str">
            <v>Articular las diferentes fuentes de financiación de la Inversión Pública</v>
          </cell>
          <cell r="W5" t="str">
            <v>Eficiencia administrativa y cero papel</v>
          </cell>
          <cell r="AE5" t="str">
            <v xml:space="preserve">Técnicos - Tecnólogos </v>
          </cell>
        </row>
        <row r="6">
          <cell r="C6" t="str">
            <v xml:space="preserve">Consolidar la política y la institucionalidad para el ordenamiento territorial.   </v>
          </cell>
          <cell r="W6" t="str">
            <v>Gobierno en Línea</v>
          </cell>
        </row>
        <row r="7">
          <cell r="C7" t="str">
            <v xml:space="preserve">Consolidar la política y la institucionalidad para el ordenamiento territorial.   </v>
          </cell>
          <cell r="W7" t="str">
            <v>Plan de Desarrollo Administrativo</v>
          </cell>
        </row>
        <row r="8">
          <cell r="C8" t="str">
            <v xml:space="preserve">Crear espacios para coordinar la planeación, las gestiones y las decisiones al interior del DNP. </v>
          </cell>
          <cell r="W8" t="str">
            <v>SISMEG</v>
          </cell>
        </row>
        <row r="9">
          <cell r="C9" t="str">
            <v xml:space="preserve">Definir roles y alcances  internos para hacer efectiva la gestión pública.   </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W10" t="str">
            <v>Actividades de Ciencia y Tecnología e innovación - ACTI</v>
          </cell>
        </row>
        <row r="11">
          <cell r="C11" t="str">
            <v>Diseñar y ejecutar una estrategia de comunicación de alto impacto orientada a nuestros principales grupos de interés.</v>
          </cell>
          <cell r="W11" t="str">
            <v>NA</v>
          </cell>
        </row>
        <row r="12">
          <cell r="C12" t="str">
            <v>Formular y acompañar el trámite del Plan Nacional del Desarrollo.</v>
          </cell>
        </row>
        <row r="13">
          <cell r="C13" t="str">
            <v>Fortalecer las capacidades institucionales  de las entidades territoriales en la gestión de la política pública.</v>
          </cell>
        </row>
        <row r="14">
          <cell r="C14" t="str">
            <v>Fortalecer los procesos internos para facilitar el cumplimiento de los objetivos del DNP</v>
          </cell>
        </row>
        <row r="15">
          <cell r="C15" t="str">
            <v>Fortalecer los procesos internos para facilitar el cumplimiento de los objetivos del DNP.</v>
          </cell>
        </row>
        <row r="16">
          <cell r="C16" t="str">
            <v>Generar conocimiento y espacios de participación para la construcción de políticas, regulación e inversiones.</v>
          </cell>
        </row>
        <row r="17">
          <cell r="C17" t="str">
            <v>Generar espacios de discusión, participación en eventos de seguimiento y discusión de políticas públicas</v>
          </cell>
        </row>
        <row r="18">
          <cell r="C18" t="str">
            <v xml:space="preserve">Generar información y análisis sobre políticas, proyectos de inversión y otros temas de la realidad nacional. </v>
          </cell>
        </row>
        <row r="19">
          <cell r="C19" t="str">
            <v>Gestionar la formulación de políticas públicas con enfoque diferencial.</v>
          </cell>
        </row>
        <row r="20">
          <cell r="C20" t="str">
            <v>Identificar, desarrollar y posicionar temas dentro de la agenda pública</v>
          </cell>
        </row>
        <row r="21">
          <cell r="C21" t="str">
            <v xml:space="preserve">Integrar  conocimiento y generar insumos para la toma de decisiones estratégicas. </v>
          </cell>
        </row>
        <row r="22">
          <cell r="C22" t="str">
            <v xml:space="preserve">Integrar  conocimiento y generar insumos para la toma de decisiones estratégicas. </v>
          </cell>
        </row>
        <row r="23">
          <cell r="C23" t="str">
            <v xml:space="preserve">Liderar la construcción e implementación de la agenda técnica de descentralización. </v>
          </cell>
        </row>
        <row r="24">
          <cell r="C24" t="str">
            <v>Liderar la programación presupuestal de la Inversión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2)"/>
      <sheetName val="TODAS"/>
      <sheetName val="Fichas "/>
      <sheetName val="Hoja1"/>
      <sheetName val="4-7-5"/>
    </sheetNames>
    <sheetDataSet>
      <sheetData sheetId="0">
        <row r="5">
          <cell r="F5" t="str">
            <v>1.1-3-1</v>
          </cell>
        </row>
        <row r="6">
          <cell r="F6" t="str">
            <v>1.1-3-2</v>
          </cell>
        </row>
        <row r="7">
          <cell r="F7" t="str">
            <v>1.1-7-1</v>
          </cell>
        </row>
        <row r="8">
          <cell r="F8" t="str">
            <v>1.1-8-1</v>
          </cell>
        </row>
        <row r="9">
          <cell r="F9" t="str">
            <v>1.2-1-1</v>
          </cell>
        </row>
        <row r="10">
          <cell r="F10" t="str">
            <v>1.2-1-2</v>
          </cell>
        </row>
        <row r="11">
          <cell r="F11" t="str">
            <v>2.1-6-1</v>
          </cell>
        </row>
        <row r="12">
          <cell r="F12" t="str">
            <v>2.2-1-1</v>
          </cell>
        </row>
        <row r="13">
          <cell r="F13" t="str">
            <v>2.2-6-1</v>
          </cell>
        </row>
        <row r="14">
          <cell r="F14" t="str">
            <v>2.2-6-2</v>
          </cell>
        </row>
        <row r="15">
          <cell r="F15" t="str">
            <v>2.2-7-1</v>
          </cell>
        </row>
        <row r="16">
          <cell r="F16" t="str">
            <v>2.2-7-2</v>
          </cell>
        </row>
        <row r="17">
          <cell r="F17" t="str">
            <v>4-7-1</v>
          </cell>
        </row>
        <row r="18">
          <cell r="F18" t="str">
            <v>4-7-2</v>
          </cell>
        </row>
        <row r="19">
          <cell r="F19" t="str">
            <v>4-7-3</v>
          </cell>
        </row>
        <row r="20">
          <cell r="F20" t="str">
            <v>4-7-4</v>
          </cell>
        </row>
        <row r="21">
          <cell r="F21" t="str">
            <v>4-7-5</v>
          </cell>
        </row>
        <row r="22">
          <cell r="F22" t="str">
            <v>4-7-6</v>
          </cell>
        </row>
        <row r="23">
          <cell r="F23" t="str">
            <v>4-8-2</v>
          </cell>
        </row>
        <row r="24">
          <cell r="F24" t="str">
            <v>4-8-3</v>
          </cell>
        </row>
        <row r="25">
          <cell r="F25" t="str">
            <v>5-9-1</v>
          </cell>
        </row>
        <row r="26">
          <cell r="F26" t="str">
            <v>6-1-1</v>
          </cell>
        </row>
        <row r="27">
          <cell r="F27" t="str">
            <v>6-1-2</v>
          </cell>
        </row>
        <row r="28">
          <cell r="F28" t="str">
            <v>6-2-1</v>
          </cell>
        </row>
        <row r="29">
          <cell r="F29" t="str">
            <v>6-3-1</v>
          </cell>
        </row>
        <row r="30">
          <cell r="F30" t="str">
            <v>6-3-2</v>
          </cell>
        </row>
        <row r="31">
          <cell r="F31" t="str">
            <v>7.1-2-1</v>
          </cell>
        </row>
        <row r="32">
          <cell r="F32" t="str">
            <v>7.1-2-2</v>
          </cell>
        </row>
        <row r="33">
          <cell r="F33" t="str">
            <v>7.3-1-1</v>
          </cell>
        </row>
        <row r="34">
          <cell r="F34" t="str">
            <v>7.3-1-2</v>
          </cell>
        </row>
        <row r="35">
          <cell r="F35" t="str">
            <v>7.3-1-3</v>
          </cell>
        </row>
        <row r="36">
          <cell r="F36" t="str">
            <v>7.3-1-4</v>
          </cell>
        </row>
        <row r="37">
          <cell r="F37" t="str">
            <v>7.3-1-5</v>
          </cell>
        </row>
        <row r="38">
          <cell r="F38" t="str">
            <v>7.3-1-6</v>
          </cell>
        </row>
        <row r="39">
          <cell r="F39" t="str">
            <v>7.3-2-1</v>
          </cell>
        </row>
        <row r="40">
          <cell r="F40" t="str">
            <v>7.3-2-2</v>
          </cell>
        </row>
        <row r="41">
          <cell r="F41" t="str">
            <v>7.3-2-3</v>
          </cell>
        </row>
        <row r="42">
          <cell r="F42" t="str">
            <v>7.3-2-4</v>
          </cell>
        </row>
        <row r="43">
          <cell r="F43" t="str">
            <v>7.3-2-5</v>
          </cell>
        </row>
        <row r="44">
          <cell r="F44" t="str">
            <v>7.3-2-6</v>
          </cell>
        </row>
        <row r="45">
          <cell r="F45" t="str">
            <v>7.3-3-1</v>
          </cell>
        </row>
        <row r="46">
          <cell r="F46" t="str">
            <v>7.3-3-2</v>
          </cell>
        </row>
        <row r="47">
          <cell r="F47" t="str">
            <v>7.3-3-3</v>
          </cell>
        </row>
        <row r="48">
          <cell r="F48" t="str">
            <v>7.3-3-4</v>
          </cell>
        </row>
        <row r="49">
          <cell r="F49" t="str">
            <v>7.3-3-5</v>
          </cell>
        </row>
        <row r="50">
          <cell r="F50" t="str">
            <v>7.4-1-2</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sheetName val="Hoja2"/>
    </sheetNames>
    <sheetDataSet>
      <sheetData sheetId="0"/>
      <sheetData sheetId="1"/>
      <sheetData sheetId="2">
        <row r="3">
          <cell r="EB3" t="str">
            <v>DIRECTOR  D.N.Pcod0010grado00</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ISION LNR (2)"/>
      <sheetName val="NOMENCLATURA"/>
      <sheetName val="meses"/>
      <sheetName val="CARGOS"/>
      <sheetName val="CONVALIDACIONES"/>
      <sheetName val="AUTORIZACIONES"/>
      <sheetName val="SUELDOS"/>
      <sheetName val="CUADRO DE PLANTA"/>
      <sheetName val="EDADES"/>
      <sheetName val="AREAS"/>
      <sheetName val="ENCUESTA DAFP "/>
      <sheetName val="GENERO "/>
      <sheetName val="MISIONA Y APOYO "/>
      <sheetName val="INDICE DE ROTACION"/>
    </sheetNames>
    <sheetDataSet>
      <sheetData sheetId="0" refreshError="1"/>
      <sheetData sheetId="1" refreshError="1"/>
      <sheetData sheetId="2" refreshError="1"/>
      <sheetData sheetId="3" refreshError="1">
        <row r="1">
          <cell r="B1" t="str">
            <v>ASESOR</v>
          </cell>
        </row>
        <row r="2">
          <cell r="B2" t="str">
            <v>AUXILIAR ADMINISTRATIVO</v>
          </cell>
        </row>
        <row r="3">
          <cell r="B3" t="str">
            <v>AUXILIAR DE SERVICIOS GENERALES</v>
          </cell>
        </row>
        <row r="4">
          <cell r="B4" t="str">
            <v>CONDUCTOR MECANICO</v>
          </cell>
        </row>
        <row r="5">
          <cell r="B5" t="str">
            <v>DIRECTOR DE DEPARTAMENTO ADMINISTRATIVO</v>
          </cell>
        </row>
        <row r="6">
          <cell r="B6" t="str">
            <v>DIRECTOR TECNICO</v>
          </cell>
        </row>
        <row r="7">
          <cell r="B7" t="str">
            <v>JEFE DE OFICINA DE CONTROL INTERNO</v>
          </cell>
        </row>
        <row r="8">
          <cell r="B8" t="str">
            <v>JEFE DE OFICINA INFORMATICA</v>
          </cell>
        </row>
        <row r="9">
          <cell r="B9" t="str">
            <v>JEFE OFICINA ASESORA DE JURIDICA</v>
          </cell>
        </row>
        <row r="10">
          <cell r="B10" t="str">
            <v>PROFESIONAL ESPECIALIZADO</v>
          </cell>
        </row>
        <row r="11">
          <cell r="B11" t="str">
            <v>SUBDIRECTOR TÉCNICO</v>
          </cell>
        </row>
        <row r="12">
          <cell r="B12" t="str">
            <v>PROFESIONAL UNIVERSITARIO</v>
          </cell>
        </row>
        <row r="13">
          <cell r="B13" t="str">
            <v>SECRETARIO EJECUTIVO</v>
          </cell>
        </row>
        <row r="14">
          <cell r="B14" t="str">
            <v>SECRETARIO GENERAL DE DEPARTAMENTO ADMINISTRATIVO</v>
          </cell>
        </row>
        <row r="15">
          <cell r="B15" t="str">
            <v>SUBDIRECTOR ADMINISTRATIVO</v>
          </cell>
        </row>
        <row r="16">
          <cell r="B16" t="str">
            <v>SUBDIRECTOR DE DEPARTAMENTO ADMINISTRATIVO</v>
          </cell>
        </row>
        <row r="17">
          <cell r="B17" t="str">
            <v>SUBDIRECTOR DE RECURSOS HUMANOS</v>
          </cell>
        </row>
        <row r="18">
          <cell r="B18" t="str">
            <v>SUBDIRECTOR FINANCIERO</v>
          </cell>
        </row>
        <row r="19">
          <cell r="B19" t="str">
            <v>TECNICO ADMINISTRATIVO</v>
          </cell>
        </row>
        <row r="20">
          <cell r="B20" t="str">
            <v>TECNICO OPERATIVO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AD7" t="str">
            <v>Funcionamiento SGR</v>
          </cell>
        </row>
        <row r="8">
          <cell r="C8" t="str">
            <v>Dirección de Inversiones y Finanzas Públicas - DIFP</v>
          </cell>
          <cell r="J8" t="str">
            <v>NO</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IFICACIÓN"/>
      <sheetName val="LISTAS (2)"/>
      <sheetName val="IMPRESIÓN"/>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row r="6">
          <cell r="C6" t="str">
            <v xml:space="preserve">Cumplimiento Plan de Acción </v>
          </cell>
        </row>
        <row r="7">
          <cell r="C7" t="str">
            <v>Eficiencia en el cumplimiento del Plan de Acción</v>
          </cell>
        </row>
        <row r="8">
          <cell r="C8" t="str">
            <v>Eficacia en la actualización de la documentación asociada a los sistemas de Gestión</v>
          </cell>
        </row>
        <row r="9">
          <cell r="C9" t="str">
            <v xml:space="preserve">Valoración de riesgos </v>
          </cell>
        </row>
        <row r="10">
          <cell r="C10" t="str">
            <v xml:space="preserve">% municipios con informaciòn inconsistente </v>
          </cell>
        </row>
        <row r="11">
          <cell r="C11" t="str">
            <v xml:space="preserve">Proyectos que superan controles para formulación </v>
          </cell>
        </row>
        <row r="12">
          <cell r="C12" t="str">
            <v>% de documentos que cuentan con viabilidad presupuestal, juridica y tecnica.</v>
          </cell>
        </row>
        <row r="13">
          <cell r="C13" t="str">
            <v>% de documentos “borrador CONPES” que no requiere ajustes</v>
          </cell>
        </row>
        <row r="14">
          <cell r="C14" t="str">
            <v>% de Informes asociados al proceso que fueron aprobados</v>
          </cell>
        </row>
        <row r="15">
          <cell r="C15" t="str">
            <v>Cumplimiento actividades del proceso registradas en el Plan de Acciòn</v>
          </cell>
        </row>
        <row r="16">
          <cell r="C16" t="str">
            <v xml:space="preserve">Actualización de Información Social </v>
          </cell>
        </row>
        <row r="17">
          <cell r="C17" t="str">
            <v>Eficiencia en la emisión de Conceptos para la modificaciòn y autorizacion de la ejecuciòn del PGN</v>
          </cell>
        </row>
        <row r="18">
          <cell r="C18" t="str">
            <v xml:space="preserve">Eficiencia en la emisión de Conceptos relacionados con la ejecución del presupuesto de inversión para EICE y SEM </v>
          </cell>
        </row>
        <row r="19">
          <cell r="C19" t="str">
            <v xml:space="preserve">Cumplimiento de términos para la liquidación excedentes financieros y utilidades </v>
          </cell>
        </row>
        <row r="20">
          <cell r="C20" t="str">
            <v>Satisfacción del cliente en procesos de capacitación y apoyo en la gestión de proyectos</v>
          </cell>
        </row>
        <row r="21">
          <cell r="C21" t="str">
            <v>Efectividad en el proceso para la distribución del SGP</v>
          </cell>
        </row>
        <row r="22">
          <cell r="C22" t="str">
            <v xml:space="preserve">% de solicitudes de crédito sin garantía soberana con concepto favorable </v>
          </cell>
        </row>
        <row r="23">
          <cell r="C23" t="str">
            <v xml:space="preserve">Tiempo promedio de elaboración del concepto crédito sin garantía soberana </v>
          </cell>
        </row>
        <row r="24">
          <cell r="C24" t="str">
            <v xml:space="preserve">% de solicitudes de proyectos de Cooperación internacional con concepto favorable </v>
          </cell>
        </row>
        <row r="25">
          <cell r="C25" t="str">
            <v>Tiempo promedio de elaboración de concepto de proyectos de Cooperación internacional</v>
          </cell>
        </row>
        <row r="26">
          <cell r="C26" t="str">
            <v>Oportunidad en el reporte de indicadores del Sistema de Seguimiento a Metas del Gobierno -SISMEG</v>
          </cell>
        </row>
        <row r="27">
          <cell r="C27" t="str">
            <v>Cumplimiento en el avance fìsico del proyecto(s) asignado a la dependencia</v>
          </cell>
        </row>
        <row r="28">
          <cell r="C28" t="str">
            <v>Cumplimiento en el Avance de gestión del proyecto(s) asignado a la dependencia</v>
          </cell>
        </row>
        <row r="29">
          <cell r="C29" t="str">
            <v>Cumplimiento en el  avance financiero del proyecto(s) asignado a la dependencia</v>
          </cell>
        </row>
        <row r="30">
          <cell r="C30" t="str">
            <v>Modificaciones en proyecto(s) asignado a la dependencia</v>
          </cell>
        </row>
        <row r="31">
          <cell r="C31" t="str">
            <v>Eficiencia en el registro de información de seguimiento de proyectos</v>
          </cell>
        </row>
        <row r="32">
          <cell r="C32" t="str">
            <v>Cumplimiento de la agenda anual de evaluaciones</v>
          </cell>
        </row>
        <row r="33">
          <cell r="C33" t="str">
            <v xml:space="preserve">Oportunidad en entrega de información para la Evaluaciòn del componente Requisitos Legales </v>
          </cell>
        </row>
        <row r="34">
          <cell r="C34" t="str">
            <v xml:space="preserve">% entidades territoriales que presentan informaciòn  para la Evaluaciòn del componente Requisitos Legales </v>
          </cell>
        </row>
        <row r="35">
          <cell r="C35" t="str">
            <v>% entidades territoriales con informaciòn completa y consistente</v>
          </cell>
        </row>
        <row r="36">
          <cell r="C36" t="str">
            <v xml:space="preserve">Pocentaje de recomendaciones actualizadas en documentos CONPES </v>
          </cell>
        </row>
        <row r="37">
          <cell r="C37" t="str">
            <v xml:space="preserve">Cumplimiento Plan anual de Bienestar </v>
          </cell>
        </row>
        <row r="38">
          <cell r="C38" t="str">
            <v xml:space="preserve">Cobertura Plan anual de Bienestar </v>
          </cell>
        </row>
        <row r="39">
          <cell r="C39" t="str">
            <v>Valoración eventos de bienestar</v>
          </cell>
        </row>
        <row r="40">
          <cell r="C40" t="str">
            <v>Valoración  eventos de capacitación</v>
          </cell>
        </row>
        <row r="41">
          <cell r="C41" t="str">
            <v>Cumplimiento Programa Salud Ocupacional</v>
          </cell>
        </row>
        <row r="42">
          <cell r="C42" t="str">
            <v>Beneficiarios programa Salud Ocupacional</v>
          </cell>
        </row>
        <row r="43">
          <cell r="C43" t="str">
            <v xml:space="preserve">Desempeño de los funcionarios de Planta </v>
          </cell>
        </row>
        <row r="44">
          <cell r="C44" t="str">
            <v>Atención a quejas</v>
          </cell>
        </row>
        <row r="45">
          <cell r="C45">
            <v>0</v>
          </cell>
        </row>
        <row r="46">
          <cell r="C46">
            <v>0</v>
          </cell>
        </row>
        <row r="47">
          <cell r="C47">
            <v>0</v>
          </cell>
        </row>
        <row r="48">
          <cell r="C48" t="str">
            <v xml:space="preserve">Oportunidad de las acciones del Plan de Mejoramiento </v>
          </cell>
        </row>
        <row r="49">
          <cell r="C49" t="str">
            <v xml:space="preserve">Efectividad Acciones Plan de Mejoramiento </v>
          </cell>
        </row>
        <row r="50">
          <cell r="C50" t="str">
            <v>Avance porcentual en cronograma de conceptuación inversión EICE y SEM</v>
          </cell>
        </row>
        <row r="51">
          <cell r="C51" t="str">
            <v>Porcentaje de giros autorizados a proyectos activos del FNR en Liquidación</v>
          </cell>
        </row>
        <row r="52">
          <cell r="C52" t="str">
            <v>Eficacia en la realización de Informes de Seguimiento a la utilización de Recursos de Regalías Directas</v>
          </cell>
        </row>
        <row r="53">
          <cell r="C53" t="str">
            <v>Eficacia en el reporte de las presuntas irregularidades allegadas a la Subdirección de Procedimientos Correctivos.</v>
          </cell>
        </row>
        <row r="54">
          <cell r="C54" t="str">
            <v xml:space="preserve">Eficacia en la publicación de informes de seguimiento a Entidades territoriales </v>
          </cell>
        </row>
        <row r="55">
          <cell r="C55" t="str">
            <v>Atención a comisiones</v>
          </cell>
        </row>
        <row r="56">
          <cell r="C56">
            <v>0</v>
          </cell>
        </row>
        <row r="57">
          <cell r="C57">
            <v>0</v>
          </cell>
        </row>
        <row r="58">
          <cell r="C58" t="str">
            <v>Ajuste de PAC</v>
          </cell>
        </row>
        <row r="59">
          <cell r="C59" t="str">
            <v>Consistencia de Solicitud de CDP</v>
          </cell>
        </row>
        <row r="60">
          <cell r="C60" t="str">
            <v>Eficiencia en el tramite de CDP</v>
          </cell>
        </row>
        <row r="61">
          <cell r="C61" t="str">
            <v>Eficiencia en el tramite de RP</v>
          </cell>
        </row>
        <row r="62">
          <cell r="C62" t="str">
            <v xml:space="preserve">Eficiencia en la realización de pagos </v>
          </cell>
        </row>
        <row r="63">
          <cell r="C63" t="str">
            <v>Consistencia de documentación para pagos</v>
          </cell>
        </row>
        <row r="64">
          <cell r="C64" t="str">
            <v>Eficiencia en el cumplimiento de las actividades del cronograma</v>
          </cell>
        </row>
        <row r="65">
          <cell r="C65" t="str">
            <v>Modificaciones al Plan de Adquisiciones de Bienes y Servicios</v>
          </cell>
        </row>
        <row r="66">
          <cell r="C66" t="str">
            <v>Eficiencia en la modificaciones al Plan de Adquisiciones de Bienes y Servicios</v>
          </cell>
        </row>
        <row r="67">
          <cell r="C67" t="str">
            <v>Eficiencia en proceso de contratación de prestación de servicios CPS</v>
          </cell>
        </row>
        <row r="68">
          <cell r="C68" t="str">
            <v xml:space="preserve">Tiempo promedio liquidación de contratos </v>
          </cell>
        </row>
        <row r="69">
          <cell r="C69" t="str">
            <v xml:space="preserve">Atención a requerimiento de suministros </v>
          </cell>
        </row>
        <row r="70">
          <cell r="C70" t="str">
            <v>Eficacia en la prestación de servicio de transporte</v>
          </cell>
        </row>
        <row r="71">
          <cell r="C71" t="str">
            <v xml:space="preserve">Atención en Servicios de cafetería y apoyo administrativo </v>
          </cell>
        </row>
        <row r="72">
          <cell r="C72" t="str">
            <v>Atención en  servicios de mantenimiento locativo y telefonía</v>
          </cell>
        </row>
        <row r="73">
          <cell r="C73" t="str">
            <v>Tiempo promedio de revisión del cumplimiento de requisitos para expediciíon de decretos</v>
          </cell>
        </row>
        <row r="74">
          <cell r="C74" t="str">
            <v>Información actualizada en LITIGOB</v>
          </cell>
        </row>
        <row r="75">
          <cell r="C75" t="str">
            <v>Actualización de la base de datos de proyectos de Ley y de Acto Legislativo</v>
          </cell>
        </row>
        <row r="76">
          <cell r="C76">
            <v>0</v>
          </cell>
        </row>
        <row r="77">
          <cell r="C77" t="str">
            <v xml:space="preserve">Desarrollo Tecnológico </v>
          </cell>
        </row>
        <row r="78">
          <cell r="C78" t="str">
            <v xml:space="preserve">Asistencia en Servicios de TIC (Eficacia en la atención de incidentes) </v>
          </cell>
        </row>
        <row r="79">
          <cell r="C79" t="str">
            <v>Satisfacción en Asistencia por Servicios de Tecnología de información y comunicaciones</v>
          </cell>
        </row>
        <row r="80">
          <cell r="C80">
            <v>0</v>
          </cell>
        </row>
        <row r="81">
          <cell r="C81" t="str">
            <v xml:space="preserve">Hallazgos del Sistema de seguridad de la información </v>
          </cell>
        </row>
        <row r="82">
          <cell r="C82" t="str">
            <v xml:space="preserve">Replique de información en medios nacionales y regionales </v>
          </cell>
        </row>
        <row r="83">
          <cell r="C83">
            <v>0</v>
          </cell>
        </row>
        <row r="84">
          <cell r="C84" t="str">
            <v>Oportunidad en la atención de peticiones</v>
          </cell>
        </row>
        <row r="85">
          <cell r="C85" t="str">
            <v>Oportunidad en la atención de quejas Reclamos y sugerencias</v>
          </cell>
        </row>
        <row r="86">
          <cell r="C86" t="str">
            <v xml:space="preserve">% recursos comprometidos por área </v>
          </cell>
        </row>
        <row r="87">
          <cell r="C87" t="str">
            <v>% recursos obligados por área</v>
          </cell>
        </row>
        <row r="88">
          <cell r="C88" t="str">
            <v xml:space="preserve">Actualización y Seguimiento Tablero de indicadores </v>
          </cell>
        </row>
        <row r="89">
          <cell r="C89">
            <v>0</v>
          </cell>
        </row>
        <row r="90">
          <cell r="C90" t="str">
            <v>Efectividad de los informes de evaluación.</v>
          </cell>
        </row>
        <row r="91">
          <cell r="C91" t="str">
            <v>Efectividad en la asistencia técnica y negociación de contratos</v>
          </cell>
        </row>
        <row r="92">
          <cell r="C92" t="str">
            <v>Eficiencia en la emisión de conceptos técnicos y financieros</v>
          </cell>
        </row>
        <row r="93">
          <cell r="C93" t="str">
            <v>Efectividad en la asistencia técnica y negociación de contratos de créditos externos de la nación</v>
          </cell>
        </row>
        <row r="94">
          <cell r="C94" t="str">
            <v>Eficiencia en la emisión de conceptos para proyectos de cooperación internacional</v>
          </cell>
        </row>
        <row r="95">
          <cell r="C95" t="str">
            <v>% de recomendaciones a ser impartidas como instrucciones</v>
          </cell>
        </row>
        <row r="96">
          <cell r="C96" t="str">
            <v>Precisiòn en la Liquidación de excedentes financieros y destinación de utilidades.</v>
          </cell>
        </row>
        <row r="97">
          <cell r="C97" t="str">
            <v>Porcentaje de Solicitudes que se materializan en contratos de crédito aprobados</v>
          </cell>
        </row>
        <row r="98">
          <cell r="C98" t="str">
            <v>% de solicitudes que no cumplen con los requerimientos establecidos</v>
          </cell>
        </row>
        <row r="99">
          <cell r="C99" t="str">
            <v>Tiempo promedio de elaboración de contrato de crédito</v>
          </cell>
        </row>
        <row r="100">
          <cell r="C100" t="str">
            <v>% de documentos “borrador CONPES” que no requiere ajustes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M5" t="str">
            <v>ECONÓMICA  - PRESUPUESTAL</v>
          </cell>
          <cell r="O5" t="str">
            <v>Fortalecer la formulación, evaluación y seguimiento a las políticas, planes, programas y proyectos previstos en la planeación institucional.</v>
          </cell>
        </row>
        <row r="6">
          <cell r="M6" t="str">
            <v>CLIENTE</v>
          </cell>
          <cell r="O6" t="str">
            <v>Implementar un mecanismo que permita realizar el seguimiento a la elaboración de estudios adelantados por el DNP.</v>
          </cell>
        </row>
        <row r="7">
          <cell r="M7" t="str">
            <v>INTERNA - PROCESOS Y PRODUCTOS</v>
          </cell>
          <cell r="O7" t="str">
            <v>Fortalecer la planeación, implementación de políticas, evaluación, control y seguimiento relacionados con la ejecución  de los recursos de regalías.</v>
          </cell>
        </row>
        <row r="8">
          <cell r="M8" t="str">
            <v>INNOVACIÓN - APRENDIZAJE</v>
          </cell>
          <cell r="O8" t="str">
            <v>Implementar estrategias de servicio al ciudadano para fortalecer la imagen institucional del DNP.</v>
          </cell>
        </row>
        <row r="9">
          <cell r="O9" t="str">
            <v>Mejorar continuamente el Sistema de Gestión de Calidad en el DNP.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2.1 (en construc)"/>
      <sheetName val="Contenido"/>
      <sheetName val="Balance de Metas PAI"/>
      <sheetName val="1111"/>
      <sheetName val="1112"/>
      <sheetName val="1113"/>
      <sheetName val="1121"/>
      <sheetName val="1121 anexo"/>
      <sheetName val="1122"/>
      <sheetName val="1131"/>
      <sheetName val="1141"/>
      <sheetName val="1211"/>
      <sheetName val="1212"/>
      <sheetName val="1221"/>
      <sheetName val="1222"/>
      <sheetName val="1231"/>
      <sheetName val="1232"/>
      <sheetName val="1233"/>
      <sheetName val="1233 Anexo"/>
      <sheetName val="1234"/>
      <sheetName val="1241"/>
      <sheetName val="2111"/>
      <sheetName val="2211"/>
      <sheetName val="3111"/>
      <sheetName val="3111 Anexo"/>
      <sheetName val="3112"/>
      <sheetName val="3211"/>
      <sheetName val="3231"/>
      <sheetName val="3232"/>
      <sheetName val="3233"/>
      <sheetName val="3241"/>
      <sheetName val="3242"/>
      <sheetName val="3243"/>
      <sheetName val="3244"/>
      <sheetName val="3245"/>
      <sheetName val="3245 Anexo"/>
      <sheetName val="3246"/>
      <sheetName val="3311"/>
      <sheetName val="3411"/>
      <sheetName val="3421"/>
      <sheetName val="3422"/>
      <sheetName val="3423"/>
      <sheetName val="3431"/>
      <sheetName val="3441"/>
      <sheetName val="3442"/>
      <sheetName val="3443"/>
      <sheetName val="3444"/>
      <sheetName val="3451"/>
      <sheetName val="soportecnicos"/>
      <sheetName val="ejecpresup"/>
      <sheetName val="No conformes"/>
      <sheetName val="Compras"/>
      <sheetName val="PQR OPORTUNAS"/>
      <sheetName val="Correctivo"/>
      <sheetName val="Preventivo"/>
      <sheetName val="Contratos"/>
    </sheetNames>
    <sheetDataSet>
      <sheetData sheetId="0"/>
      <sheetData sheetId="1"/>
      <sheetData sheetId="2"/>
      <sheetData sheetId="3"/>
      <sheetData sheetId="4">
        <row r="30">
          <cell r="C30" t="str">
            <v>Instancias gubernamentales que incorporan temas relacionados con la planificación y conservación del Sistema de Parques Nacionales Naturales.</v>
          </cell>
        </row>
        <row r="37">
          <cell r="B37" t="str">
            <v xml:space="preserve">Este indicador se debe incluir en el POA de la Oficina Asesora de Planeación </v>
          </cell>
        </row>
      </sheetData>
      <sheetData sheetId="5">
        <row r="36">
          <cell r="B36" t="str">
            <v>Los planes de trabajo con los sectores de 
Agencia Nacional Minera
Agencia Nacional de Hidrocarburos
ANLA - Ministerio de Ambiente y Desarrollo Territorial.
Ministerio de Desarrollo Rural</v>
          </cell>
        </row>
        <row r="39">
          <cell r="B39" t="str">
            <v xml:space="preserve">El POA de SINAP contempla el indicador con un logro primeer trimestre de 3 y uno para elcuarto trimestre </v>
          </cell>
        </row>
      </sheetData>
      <sheetData sheetId="6">
        <row r="36">
          <cell r="B36"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9">
          <cell r="B39" t="str">
            <v>En el reporte no se evidencia cuales son Instrumentos de politica gestionados  (lineamientos institucionales), cuales con Instrumentos normativos gestionados  y cuantos son Instrumentos de Politica y Normativos necesarios, se registra la información enviada por la Doctora Lila Sabarain</v>
          </cell>
        </row>
      </sheetData>
      <sheetData sheetId="7"/>
      <sheetData sheetId="8">
        <row r="34">
          <cell r="B34"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7">
          <cell r="B37" t="str">
            <v>LA información del reporte a junio s etom e información suministrada por la Doctora Lila Sabarain</v>
          </cell>
        </row>
      </sheetData>
      <sheetData sheetId="9">
        <row r="33">
          <cell r="B33" t="str">
            <v xml:space="preserve">La SNNA tiene previsto meta (1). Se esta estructurando documento de estrategia que permita valorar el servicio de regulación climático en las Áreas Protegidas de Colombia. </v>
          </cell>
        </row>
        <row r="36">
          <cell r="B36">
            <v>0</v>
          </cell>
        </row>
      </sheetData>
      <sheetData sheetId="10">
        <row r="35">
          <cell r="B35" t="str">
            <v>Se reportaron evidencias en medio magnético para cada una de las variables contempladas en el Indicador, Los avances descriptivos corresponden con los medios de verificación (soportes) anexados, los cuales se encuentran clasificados de acuerdo con cada uno de los componentes contemplados, sobre los cuales se realiza evaluación individual al avance de cada uno de los elementos contemplados por el GSIR</v>
          </cell>
        </row>
        <row r="38">
          <cell r="B38" t="str">
            <v>Teniendo en cuenta que la meta resultado (incremental) para el 2015 es de 50%, con linea base del 2014 del 35%, se observa inconsistencia con la sumatoria de la trimestralización que suma 16% la cual no esta definida de manera incremental siendo el máximo 6%</v>
          </cell>
        </row>
      </sheetData>
      <sheetData sheetId="11">
        <row r="36">
          <cell r="B36">
            <v>0</v>
          </cell>
        </row>
        <row r="39">
          <cell r="B39" t="str">
            <v xml:space="preserve">El GPM no meta ni seguimiento dentro del POA - Se envio correo realizando el requerimiento </v>
          </cell>
        </row>
      </sheetData>
      <sheetData sheetId="12">
        <row r="36">
          <cell r="B36">
            <v>0</v>
          </cell>
        </row>
        <row r="39">
          <cell r="B39" t="str">
            <v>El GPM no contempla el indicador dentro del POA - Se envio correo realizando el requerimiento</v>
          </cell>
        </row>
      </sheetData>
      <sheetData sheetId="13">
        <row r="36">
          <cell r="B36" t="str">
            <v xml:space="preserve">Para este semestre se cuenta con el 95% de las áreas de Parques Nacionales Naturales con planes de contingencia para la gestión del riesgo generado por el ejercicio de la autoridad ambiental. Solo faltando tres áreas nuevas (Bahía Portete, Corales de Profundidad  y Acandí Playón y Playona) en las cuales se espera las fechas en que las estas tengan el personal para de esta forma seguir el conducto para la implementación del plan de contingencia  </v>
          </cell>
        </row>
        <row r="39">
          <cell r="B39">
            <v>0</v>
          </cell>
        </row>
      </sheetData>
      <sheetData sheetId="14">
        <row r="39">
          <cell r="B39" t="str">
            <v xml:space="preserve">En el semestre no se reportó avance de esta meta, por tanto en el comité ampliado del día 06 de Abril de 2015 se acordó que la Oficina de Gestión del Riesgo, enviaría la justificación de la eliminación de esta meta del PAI.  </v>
          </cell>
        </row>
        <row r="42">
          <cell r="B42">
            <v>0</v>
          </cell>
        </row>
      </sheetData>
      <sheetData sheetId="15">
        <row r="38">
          <cell r="B38" t="str">
            <v>SIRAP : Han realizado reuniones los SIRAPs Pacifico,  Eje Cafetero, Macizo Colombiano y Orinoquia.
Se preparó y convocó a reunión del CONAP, pero por agendas del Sr. Ministro se cancelo.
Se realizó dos (2) reuniones de Secretarios del Mde.
Este indicador es de reporte anual.</v>
          </cell>
        </row>
        <row r="41">
          <cell r="B41" t="str">
            <v xml:space="preserve">Ni el indicador ni sus variables se encuentran registrados en el POA </v>
          </cell>
        </row>
      </sheetData>
      <sheetData sheetId="16">
        <row r="47">
          <cell r="B47" t="str">
            <v>SIRAP PACÍFICO: Se desarrollo el primer Comité Técnico del año 2015 en donde se avanzón en la formulación conjunta del proyecto en gestión con el GEF (sexto aprovisionamiento), para financiar el desarrollo del Plan de Acción del SIRAP Pacífico y se concerto el Plan de trabajo para el 2015.   
  En el marco del Comité técnico del SIRAP Macizo, se adelantó principalmente en la revisión del documento CONPES “Lineamientos de política y estrategias para el desarrollo integral del Macizo colombiano”, y el   Plan de Acción y Seguimiento del mismo,  documentos a ser presentado en el Consejo de Ministros a celebrarse en Nieva a mediados del mes de marzo de 2015 El otro punto fue la definición de la participación en la expedición al macizo, para lo cual se decidió que los participantes debería llenar la ficha de inscripción.            
En relación con el SIRAP Eje Cafetero, Los temas que se manejaron fueron: 1. Convenio entre las corporaciones Autónomas Regionales socias de slRAp Eje cafetero para la ejecución del plan operativo del año 2015. 2. Avances en el Convenio CARDER_WCS 3' Diseño de una estrategia de comunicación y participación del SlRAP Eje cafetero y 4' Incidencia regional en el consejo Nacional de Áreas protegidas - CONAP  
Con respecto al SAMP se viene apoyando la definición de una propuesta de plan de accion articulado a los SIRAPs Pacifico y Caribe, para ello se realizó una videoconferencia con los profesionalde del SAMP y se les remitio la información que sobre el plan de accion del SINAP y las propuesta de ajuste y seguimiento, se han generado por el GGIS.
En el marco del SIDAP Tolima,  se adelantó los días 4 y 5  de marzo el taller Las reservas naturales de la Sociedad Civil en el Tolima con la presencia de los propietarios dee RNSC del Tolima, oficina de negocios verdes del MAD,  y varias otras entidades de la región. 
SIRAP Orinoquia: Se planea en el marco del primer Comité Técnico del Subsistema, avanzar en la evaluación del POA 2014 y la formulación y ajuste del Plan de Trabajo para el año 2015.</v>
          </cell>
        </row>
        <row r="50">
          <cell r="B50" t="str">
            <v xml:space="preserve">El POA repota una meta de 9 con un cumplimiento de 5. No es claro el calculo del indicador, mientras el nombre se refiere a Número, el calculo hace referencia a porcentaje, y los historicos estan calculados de manera porcentual, se trato de hacer el calculo de acuerdo a la hoja metodologica pero no se conto con información. </v>
          </cell>
        </row>
      </sheetData>
      <sheetData sheetId="17">
        <row r="35">
          <cell r="B35" t="str">
            <v xml:space="preserve">El RUNAP reportaba 750 áreas del SINAP inscritas, correspondientes a 57 áreas del SPNN, 52 reservas forestales protectoras nacionales, 176 áreas protegidas regionales y 307 reservas de la sociedad civil. y un total de 16.914.299,34 hectáreas.
Se apoyó a las Autoridades Ambientales en los trámites pertinentes relacionados con el Registro Único Nacional de Áreas Protegidas - RUNAP, de acuerdo con los lineamientos del Decreto 2372 de 2010. </v>
          </cell>
        </row>
        <row r="38">
          <cell r="B38" t="str">
            <v>De acuerdo con informacion reportada por la profesional Luz Nelly Niño el seguimiento a este in</v>
          </cell>
        </row>
      </sheetData>
      <sheetData sheetId="18"/>
      <sheetData sheetId="19">
        <row r="39">
          <cell r="B39" t="str">
            <v xml:space="preserve">Se agotaron las dos primeras etapas durante el año 2013.  La adopción no es competencia de PNN, se  continua con la gestión del proyecto de ley ante el Ministerio de Ambiente para el análisis y presentación de la iniciativa legislativa ante el congreso.,  </v>
          </cell>
        </row>
        <row r="42">
          <cell r="B42" t="str">
            <v>Ya se cumplieron la etapas que concienen a las competencias de PNN, el indicador no se contempla en el POA para el año 2015</v>
          </cell>
        </row>
      </sheetData>
      <sheetData sheetId="20">
        <row r="35">
          <cell r="B35" t="str">
            <v xml:space="preserve">El avance descriptivo relaciona gestiones pero no están relacionadas con la encuesta virtual cuya aplicación y consolidación anual permite determinar el avance en la variable contemplada.     </v>
          </cell>
        </row>
        <row r="38">
          <cell r="B38" t="str">
            <v>La meta de resultado es incremental, pero la trimestralización realizada no lo es. Solo se proyectó para los dos primeros trimestres/15. El avance de meta no es coherente con los medios de verificación requeridos "Encuesta virtual para el seguimiento a la implementación de las acciones de educacion ambiental", lo cual no permite inferir el avance alcanzado en esta meta</v>
          </cell>
        </row>
      </sheetData>
      <sheetData sheetId="21">
        <row r="38">
          <cell r="B38" t="str">
            <v>Se realizó el  Estudio Escala Nacional cumpliendo con todas las etapas 
Terminos de Referencia y formatos para recopilación de autorizaciones para el uso de información de portafolios a diferentes escalas de gestión.</v>
          </cell>
        </row>
        <row r="41">
          <cell r="B41" t="str">
            <v>Esta meta ya esta cumplida al 100%</v>
          </cell>
        </row>
      </sheetData>
      <sheetData sheetId="22">
        <row r="35">
          <cell r="B35" t="str">
            <v>El SPNN conserva 139 de 240 Unidades de análisis no representados o subrepresentados en el país. En el primer trimestre con la declaratoria de Corales de Profundidad no se incrementó la representatividad de unidades, pero sí la extensión de Area protegida para el país.  Agosto 22/2013 - Declaratoria de la ampliación del PNN Chiribiquete en una extensión de   1'483.399 Has  y pasa de tener 2'782.35  hectáreas.  Una unidad nueva y mejora la representación de 8 unidades.
Con la ampliación del PNN Chiribiquete se aportó UNA unidd de anáilisis quedando en 140 y que permitió mover el indicador a 58.33%. Con la Declaración del Santuario de Fauna Acandí-Playón-Playona se incrementó en 3 UNIDADES quedando en 143 con una variación porcentual de representatividad de 59.58%
Se incrementó una unidad por la ampliación del PNN Chiribiquete. (140)
Corales de Profundida no incluye nuevas unidades, incrementa la meta de tres unidades.</v>
          </cell>
        </row>
        <row r="38">
          <cell r="B38" t="str">
            <v xml:space="preserve">El POA no contempla meta para el año 2015, para el año 2014 solo alcanzo el 59,58% y tenia una meta del 85%, en este sentido se contempla la misma meta </v>
          </cell>
        </row>
      </sheetData>
      <sheetData sheetId="23">
        <row r="44">
          <cell r="B44" t="str">
            <v xml:space="preserve">De acuerdo a las modificaciones solicitadas a la hoja metodológica del indicador para el año 2015, las cuáles fueron aprobadas por la Oficina Asesora de Planeación, el resultado debe ser ajustado por el siguiente: "% de avance de los Programas de manejo de valores objeto de conservación definidos para el sistema a nivel de especie en proceso de implementación en el SPNN".
Para el primer semestre de 2015 se priorizó la implementación el Programa de conservacion de Oso Andino para PNN. Para este periodo, se realizaron las siguientes acciones:                                                                                                                                                                     
- Concertación plan de trabajo para la implementación de acciones en el PNN Chingaza y socialización de los resultados del segundo monitoreo de oso andino en el Parque.
-  Implementación del Programa Regional para el Manejo y Conservación del Oso Andino (Tremarctos ornatus) en el Territorio del Macizo Chingaza y su zona de influencia.                                                                                                                                                                                                                                                                                           
-  Avances en el ajuste del manual de Monitoreo de Oso Andino para PNN.                                                                                                                      
- Formulación y gestión del Proyecto de conservacion de Oso Andino para los PNN Munchique, PNN Farallones y  PNN Tatamá, con la participación de la Oficina de Cooperación, Comunicaciones, DT Pacifico, DT Andes Occidentales, WCS y Fundación Argos.                                                                  
- Elaboración de un artículo para el periodico El Tiempo, dirigido a la divulgación del trabajo que hace PNN para la conservación del Oso Andino.                                                                      
- Se inició el proyecto de Liberación de dos individuos de Oso Andino en el PNN Churumbelos, proyecto propuesto por la Fundación Bioandina.
En relación al Programa de conservación de Frailejones (Subtribu Espeletiinae), durante este semestre se desarrolló el formato de registro de información para diagnóstico del estado de afectación de frailejones con su respectivo instructivo, el cual será remitido a las áreas protegidas para su aplicación en campo. Igualmente se avanzó en la Guía para la recolección de frailejones, esto como aporte para la generación de información de línea base respecto a distribución y estado de conservación.  </v>
          </cell>
        </row>
        <row r="47">
          <cell r="B47">
            <v>0</v>
          </cell>
        </row>
      </sheetData>
      <sheetData sheetId="24"/>
      <sheetData sheetId="25">
        <row r="38">
          <cell r="B38" t="str">
            <v>No se encuentra incluido en el POA - De acuerdo con el PAI este indicador se debe cumplir en el año 2019</v>
          </cell>
        </row>
      </sheetData>
      <sheetData sheetId="26">
        <row r="35">
          <cell r="B35">
            <v>0</v>
          </cell>
        </row>
        <row r="38">
          <cell r="B38" t="str">
            <v xml:space="preserve">Este indicador no esta contemplado en el POA </v>
          </cell>
        </row>
      </sheetData>
      <sheetData sheetId="27">
        <row r="38">
          <cell r="B38" t="str">
            <v xml:space="preserve">Esta meta PAI, ya se encuentra terminada; Actualmente, se cuenta con un Plan de Acción en implementación para el control de dos especies invasoras:
 a) Pez león (Pterois volitans) en el Caribe Colombiano 
 b) Matandrea (Hedychium coronarium) en el Santuario de Fauna y Flora Otún Quimbaya.      
Respecto al pez león se ha articulado el proceso con el Ministerio de Ambiente y Desarrollo Sostenible para la socialización del plan de acción para el control de Pez león. Adicional, se participo en la socialización llevada a cabo por el Ministerio en la ciudad de Cartagena. 
Para las áreas que realizan acciones para el control del pez león el avance es el siguiente:
1) PNN Corales del Rosario: Se realizaron seis (6) jornadas de extracción de Pez León, una de ellas en el marco del torneo comunitario en San Bernardo.  El día 3 de noviembre de 2014 se realizó una charla informativa sobre el Pez León, incluyendo una capacitación a los pescadores de isla Múcura (archipiélago de San Bernardo), para la realización del torneo contemplado dentro del "Encuentro comunitario para la conservación de especies marinas amenazadas".                                                             
2) PNN Old Providence: Se realizaron tres jornadas de extracción del pez león con la captura de 25 ejemplares. 
3) PNN Tayrona: Se cuenta con una propuesta para captura de Pez Leon, empleando NASAS de Mersales, dado que estas actuan autonomamente a altas profundidades.
Para la extraccion a profundidades adsequibles por los busos, se tiene propuesta para realizar la extraccion con  arpones y ganchos, actividad esta que sera realizada por los pescadores, con el fin de disminuir la presion por pesca y que estos hagan reconversion productiva a la extraccion y aprovechamiento del Pez Leon. En el marco de la implementacion del protocolo nacional de extraccion de especies invasoras (Pez Leon) se han venido adelantando las siguientes acciones:
* Recorridos marinos y/o una actividad subacuática donde se han extaido 7 individuos.
* Organización del segundo torneo de Pez Leon.
* Socialización del documento borrador "Reconversión productiva y/o tecnológica hacia la extracción de pez león como estrategia de conservación, acorde con los objetivos del PNN Tayrona y los lineamientos de país hacia esta especie"con el equipo tecnico del AP.
Respecto a la Matandrea en el SFF Otún se reportan las siguientes acciones: 
Para el ultimo trimestre del presente año se produjeron 250 plantulas, para un total de 1073 para 2014. El total de individios producidos seran sembrado a medida que se vayan realizando nuevas intervenciones sobre el área invadida por Matandrea u otras especies invasoras o exoticas, segun la estrategia de restauracion formulada. El proyecto "Evaluación  y seguimiento de parcelas de matandrea (Hedychium coronarium J. Koening) intervenidas con control manual en el SFFOQ", en conjunto con dos estudiantes de biologia de la Universidad del Quindio, en el marco del Convenio 007 de 2011, se culmino con exito en el anterior trimestre; el documento final sera presentado como trabajo de grado.
Finalmente, se ha avanzado en el diagnóstico de  las invasoras en el sistema de PNN, revisando los planes de manejo, matrices de análisis de riesgo de las áreas protegidas.   </v>
          </cell>
        </row>
        <row r="41">
          <cell r="B41">
            <v>0</v>
          </cell>
        </row>
      </sheetData>
      <sheetData sheetId="28">
        <row r="35">
          <cell r="B35"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row r="38">
          <cell r="B38" t="str">
            <v xml:space="preserve">La información suministrada por el Grupo de Gestion de Risgo difiere de la registrada en el POA, se hace necesario ajustar el seguimiento </v>
          </cell>
        </row>
      </sheetData>
      <sheetData sheetId="29">
        <row r="36">
          <cell r="B36"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sheetData>
      <sheetData sheetId="30">
        <row r="1">
          <cell r="A1">
            <v>0</v>
          </cell>
        </row>
        <row r="37">
          <cell r="B37" t="str">
            <v>Se contempla el indicador en el POA sin embarrgo no se programa meta para el año 2015</v>
          </cell>
        </row>
      </sheetData>
      <sheetData sheetId="31">
        <row r="36">
          <cell r="B36" t="str">
            <v>Se presenta un avance del 5% para la meta establecida para el 2015 con el siguiente análisis descriptivo: De acuerdo a lo establecido en la hoja metodológica del indicador,  dentro de las actividades encaminadas al desarrollo y aporte a procesos de ordenamiento de RHB tanto a nivel regional como de las AP, se encuentran:
a) Reuniones preparatorias con la AUNAP (OAJ, DTIV, Oficina de Administración y Fomento, Dirección seccional Medellín) y el equipo de PNN (GPM, DTPA, EU -PNN), para la suscripción de un convenio de cooperación que permita la formulación e implementación de acciones de los recursos hidrobiológicos y pesqueros tanto al interior como en las zonas aledañas a las áreas protegidas.
b) Política Integral de pesca: PNN a través de las DTCA , DTPA y GPM participó en la formulación de las estrategias relacionadas con los lineamientos establecidos en la formulación de la Política Integral de pesca, en especial lo referente a Sostenibilidad de los recursos pesqueros, planificación y ordenamiento y seguimiento, control y vigilancia.
c) Iniciativa CMAR: Para la formulación del Proyecto de Prefactibilidad del CMAR se recopiló y remitió información sobre el aprovechamiento de RHB en el área CMAR como insumo para la elaboración del Proyecto de inversión.
d) Mesa de RHB: Reunión con la participación de los jefes de AP de las DTCA, DTPA, DTAM, DTOR, GPM, OAJ, GTEA, en la cual se trataron los temas referentes al establecimiento de la mesa de Recursos Hidrobiológicos y su incorporación como instancia adjunta a la mesa de UOT, la cual permitirá abarcar diferentes aspectos relacionados con el uso y aprovechamiento de RHB en las AP, enfocándose inicialmente en recursos pesqueros, pero teniendo en cuenta otros factores de estrés que los afectan no solo en términos de sostenibilidad del recurso, sino de calidad, acceso y soberanía sobre el mismo. 
e) Procesos de ordenamiento regional:
PNN Utría: En la DTPA  fue fundamental el lanzamiento oficial del DRMI el 12 de marzo del año en curso, para lo que el PNN Utría participó en diferentes escenarios para la socialización de la propuesta de ordenamiento pesquero del Golfo de Tribugá, así como en la revisión, discusión y propuesta de ajuste del proyecto de Ley de Pesca gestionada por el MADR. Igualmente PNN ha participado en el establecimiento de estrategias que permitan el desarrollo de actividades de investigación de recursos pesqueros (CAP y pesca blanca) y en diferentes sectores pesqueros (Industriales y artesanales).
SFFCGSM: Levantamiento de información para la caracterización socioeconómica de las comunidades palafiticas y las actividades que realizan de aprovechamiento de RHB tanto al interior del AP como en su zona de influencia. 
SFF Corchal:  Se desarrollaron investigaciones con el objetivo de contribuir al conocimiento de los recursos hidrobiológicos del sistema hídrico del AP evidenciándose la presión que se ejerce actualmente sobre estos recursos. Por otra parte, se realizaron reuniones  de coordinación interinstitucional para la conservación y usos  sostenible del recurso pequero, el cual ha venido disminuyendo de manera sostenida en los últimos años.
Por último, se finalizó el proyecto: “Conservando Recursos Hidrobiológicos y Pesqueros en las Áreas Protegidas”, en el cual se compilan y consolidan los resultados de las diferentes líneas de acción establecidas:
• DTCA: Proyectos productivos, investigación y monitoreo, comunicación y educación ambiental, señalización en AP y control y vigilancia.
• DTPA: Ordenamiento, investigación y monitoreo y  comunicación y educación ambiental.
De acuerdo a lo establecido en la hoja metodológica del indicador, las áreas protegidas que han adelantado acciones de manejo conjuntas con los demás actores involucrados en el proceso de ordenamiento de los recursos hidrobiológicos y pesqueros, son:
 -PNN Uramba – Bahía Málaga SFF Los Flamencos, Vía Parque Isla de Salamanca (VIPIS), PNN Los Corales del Rosario y San Bernardo, PNN Old Providence McBean Lagoon y PNN Tayrona, PNN Sanquianga y PNN Gorgona PNN Katios, el PNN Uramba, SFF Malpelo,</v>
          </cell>
        </row>
        <row r="44">
          <cell r="B44" t="str">
            <v>El POA no reporta avance numerico, este es un indicador incremental que viene con un avance del 47,72 con una meta preevista para el año 2015 de 50%, en este sentido, se debe reportar el avance historico.</v>
          </cell>
        </row>
      </sheetData>
      <sheetData sheetId="32">
        <row r="36">
          <cell r="B36" t="str">
            <v>La meta de este indicador esta programada para el año 2019</v>
          </cell>
        </row>
        <row r="39">
          <cell r="B39" t="str">
            <v>Esta meta esta programada para el año 2019</v>
          </cell>
        </row>
      </sheetData>
      <sheetData sheetId="33">
        <row r="9">
          <cell r="B9" t="str">
            <v>La meta hace referencia al otorgamiento de permisos, autorizaciones y concesiones, sin embargo luego de revisar una valoración de las presiones que estos generan en conjunto con las áreas protegidas, se priorizó la captación del recurso agua que es regulado mediante el otorgamiento de concesiones. Se considera que los permisos de filmación y fotografìa no generan presiones considerables sobre el SPNN por lo que se excluye de la medición del indicador. Las estructuras de antenas existentes en el SPNN generan presiones permanentes, sin embargo se abstiene de realizar su integración al presente indicador hasta tanto se cuente con el anàlisis jurídico que permita determinar la pertinencia o no de mantener este tipo de estructuras al interior del sistema.
Para el cumplimiento del indicador se deberá contemplar el avance en las siguientes etapas, acorde a competencias institucionales en este tema: 
1. Cuantificación: Para cuantificar las presiones por el otorgamiento de concesiones de agua se determinará la cantidad de captaciones de agua, su ubicación precisa y la del sitio donde se le da uso, nombre de la fuente, si la captación es legal o ilegal y datos del responsable. Corresponde a las Direcciones Territoriales y las áreas protegidas, consolida el nivel central (Inventario de uso de agua en los parques por DT). Peso: 40%, se divide en función de la entrega de los consolidados de Inventarios por parte de las DT para su jurisdicción.
2. Cualificación: Para cualificar las presiones por el otorgamiento de concesiones de agua se realizará la clasificaciòn del uso del recurso hìdrico, caudales en la fuente y los captados, caracterización de calidad del agua (por lo menos DBO5 y SST) y descripción básica del tipo de captación. Corresponde a las Direcciones Territoriales y las áreas protegidas, consolida el nivel central  (Inventario de uso de agua en los parques por DT que incluya información cualitativa). Peso: 30%</v>
          </cell>
        </row>
        <row r="40">
          <cell r="B40" t="str">
            <v xml:space="preserve">El seguimiento registrado en el POA no muestra el caclulo del indicador ni reporta las variables para realizar el calculo </v>
          </cell>
        </row>
      </sheetData>
      <sheetData sheetId="34">
        <row r="41">
          <cell r="B41">
            <v>0</v>
          </cell>
        </row>
        <row r="44">
          <cell r="B44" t="str">
            <v>El POA de la GTEA no contempla la información requerida para el reporte y/o calculo del indicador</v>
          </cell>
        </row>
      </sheetData>
      <sheetData sheetId="35"/>
      <sheetData sheetId="36">
        <row r="38">
          <cell r="B38" t="str">
            <v>De acuerdo al reporte final de 2014, las áreas que han realizado sus ejercicios de planificación del ecoturismo  a través de la construcción de los planes de uso público-ecoturismo son 8 áreas protegidas (PNN Utría, SFF Flamencos, PNN Cocuy, PNN Old Providence, PNN Corales del Rosario, SFF Otún Quimbaya, Macarena y Vipis).
Por su parte, las áreas protegidas que tienen diseñado el monitoreo de impactos del ecoturismo son: (15 Ap) PNN Utría, SFF Flamencos, PNN Cocuy, PNN Old Providence, PNN Corales del Rosario, SFF Otún Quimbaya, PNN Gorgona (área terrestre y Marina), SFF Malpelo, PNN Sierra Nevada de Santa Marta (Sector Teyuna), PNN Tayrona, PNN Nevados, Vipis, PNN Macarena, PNN Cueva de los Guacharos y SFF Isla Corota.
A pesar de lo anterior, las áreas que actualmente implementan los ejercicios de planificación y ordenamiento  del ecoturismo incluido el monitoreo de impactos a través del cual se podría conocer si el ecoturismo esta contribuyendo a mantener o mejorar los valores objeto de conservación son:  (4 Ap) Vipis, Macarena, Otún y Utria. Todos estos ejercicios fueron trabajados de manera conjunta con las Direcciones Territoriales Caribe, Pacifico y Andes Occidentales, segun el caso. 
Los avances para el 2015, se reportarán de acuerdo a la periodicidad del indicador.</v>
          </cell>
        </row>
        <row r="41">
          <cell r="B41" t="str">
            <v>El POA de GPM contempla información del indicador correspondiente al año 2014 por tratarse de un indicador incremental</v>
          </cell>
        </row>
      </sheetData>
      <sheetData sheetId="37">
        <row r="36">
          <cell r="B36">
            <v>0</v>
          </cell>
        </row>
        <row r="39">
          <cell r="B39" t="str">
            <v xml:space="preserve">Este indicador no esta contemplado en ningun POA </v>
          </cell>
        </row>
      </sheetData>
      <sheetData sheetId="38">
        <row r="38">
          <cell r="B38" t="str">
            <v xml:space="preserve">No se presenta avance cuantitativo de esta meta, sin embargo en el análisis descritivo se menciona que en un comite directivo se adicionaron dos VOC para este indicador, por lo que se debe analisar si deben inluirse en el cálculo del indicador. Teniendo encuenta que estos VOCs nuevos no cuentan con información de línea base. </v>
          </cell>
        </row>
        <row r="41">
          <cell r="B41" t="str">
            <v>la meta de resultado no esta trimestralizada</v>
          </cell>
        </row>
      </sheetData>
      <sheetData sheetId="39">
        <row r="60">
          <cell r="B60" t="str">
            <v>Se verificó con el Grupo de Gestión Humana y para el 2014 en el segundo semestre se presentó documento técnico para solicitud de nuevos cargos al DAF de acuerdo a los oficios  No. 20144400052051 de fecha 2014-09-03 mediante el cual solicitan la aprobación de 22 cargos, oficio  No. 20144400061041 de fecha 2014-10-08, donde se solicita la creación ya no de 22 cargos si no de 13 cargos  y el oficio  No. 20144400079911 de fecha 2014-12-23donde solicitan la aprobación de 5 cargos mas, para un total de 18 cargos solicitados (13+5), por lo tanto el porcentaje de avance es del 74% y no 0% como aparece en el POA. 
Se incorpora anexo de cálculo a diciembre 31 de 2014, se cuenta con las siguientes evidencias: documento técnico el cual incluye las variables definidas en el indicador quedando pendiente la aprobación por parte de la entidad competente.</v>
          </cell>
        </row>
        <row r="63">
          <cell r="B63" t="str">
            <v>Este es un indicador tipo incremental que tiene un cumplimiento del 70% que correspone a las etapas que son competencia y en las que tiene ingerencia PNN</v>
          </cell>
        </row>
      </sheetData>
      <sheetData sheetId="40">
        <row r="44">
          <cell r="B44" t="str">
            <v xml:space="preserve">Porcentaje correspondiente a la cobertura abarcada en la ejecución de las temáticas de capacitación.
A continuación se discrimina el % de la cobertura abarcada por temática
Encuentro de Jefes (34,9%), inducción (1,7%), competencias laborales (0,1%), primeros auxilios (0,5%) temas juridicos (0,5%), temas misionales (1,5%) y capacitación con otras entidades (0,9%). 
Se realizó Inducción a un Funcionario de la SAF indicando los aspectos básicos de la entidad
"Reunión certificación de competencias constructores diseño de instrumentos con el SENA y donde participaron  Grupo Gestión E Integración SINAP, Grupo Participación social y GGH 
Reunión taller sobre el proceso de Certificación de competencias laborales fase de construcción y diseño de instrumentos para la NCL 220201005 donde participaron GGH y GPS   (NO SE REGISTRA EN EL CONTEO A GGH, GPS  YA TENIAN REGISTRO DE DE PARTICIPACION  EN EL TRIMESTRE ANTERIOR. "
"Churumbelos: Se realizó  un taller con acompañamiento de la DFC de Mocoa sobre Primeros Auxilios y Manejo del Pánico
Orito: Capacitar al personal del SFPM-OIA, como aplicar  los primeros auxilios frente a una crisis."
Chiribiquete: Diplomado Instrumentos de Gestión socio ambiental
"1. Capacitación al jefe oficina Control Interno, ""Actualizaciòn de roles y funciones de la oficina de control interno, el estatuto anticorrupción y acceso a la información, la ley de transparencia y actualización de la pagina WEB"" 
2. Taller sobre Finanzas Personales (SGM, Grupo procesos corporativos, Grupo de Control Interno, Grupo de Asusntos internacionales y cooperación, Grupo de Participación social, Oficina Asesora Juridica, Grupo de infraestructura, Grupo de Gestión Humana, Grupo de Sistema de Información y Radiocomunicaciones)
3. DTAM, RNN Nukak, Chiribiquete:  Seguridad vial, normas y procedimientos dictada por la secretaria de Transito y transporte de San José del Guaviare.  Capacitación en emergencias, incendios y evacuación dictada por el Cuerpo de Bomberos del Guaviare
4. DTAO: Seguridad Vial dictado por la ARL
5. DTPA: Capacitación en en inteligencia emocional para llevar una vida saludable. (Delima Marsh)
</v>
          </cell>
        </row>
        <row r="47">
          <cell r="B47" t="str">
            <v xml:space="preserve">Se ingreso información obtenida del POA y enviada por la SF </v>
          </cell>
        </row>
      </sheetData>
      <sheetData sheetId="41">
        <row r="59">
          <cell r="B59" t="str">
            <v>Porcentaje correspondiente a la cobertura abarcada en la ejecución de las temáticas de bienestar.
A continuación se discrimina el % de la cobertura abarcada por temática
Procesos de comunicación equipos de trabajo (27,8%), Entrega de incentivos mejores equipos (5%), Asignación de tiquetes (2,5%), Programas preventivos en manejo de riesgos psicioscial (2%),  Intervenciones psicologicas individuales (6,9%), Fechas especiales (2,8%), Actividades deportivas (0,6%), Examenes médicos (1,6%),  Elementos de protección personal (2,9%), Elementos de seguridad industrial (2,9%), Reuniones de copaso (3%), Pausas activas (3%), Capacitación brigadistas (0,1%).
Para las siguientes temáticas no se presentaron reportes: Talleres medición riesgo psicosocial, incentivos no pecuniarios, vigias de salud ocupacional</v>
          </cell>
        </row>
        <row r="62">
          <cell r="B62">
            <v>0</v>
          </cell>
        </row>
      </sheetData>
      <sheetData sheetId="42">
        <row r="65">
          <cell r="B65" t="str">
            <v>Se han cumplido al 100% las estrategias de:  
Sistema de Gestión de Calidad
Formulación, actualización o reformulación de los planes de manejo.
Formulación, seguimiento y evaluación de proyectos 
Seguimiento y evaluación de la gestión institucional a partir de la formalización del sistema de indicadores de la entidad.
Se ha avanzado unn 48% en la estrategia de Modelo Estandar de Control Interno; 67% en la articulación de las herramientas de planeación institucional; entre si, con las del sector y el gobierno en general ; y 60.9% en  Areas Protegidas en la aplicación del AEMAPPS</v>
          </cell>
        </row>
        <row r="68">
          <cell r="B68" t="str">
            <v xml:space="preserve">La informacion de calculo del indicador fue suministrada por los reesponsables de la realización de las actividades </v>
          </cell>
        </row>
      </sheetData>
      <sheetData sheetId="43">
        <row r="38">
          <cell r="B38" t="str">
            <v xml:space="preserve">Los datos consignados difieren y no permiten el cálculo de las variables definidas para el indicador. No están determinados los datos de la población total, ni de la informada por diferentes medios. Es preciso anotar sinembargo, que la descripción realizada da cuenta de la gestión y realizaciones a través de diferentes canales de comunicación   </v>
          </cell>
        </row>
        <row r="41">
          <cell r="B41" t="str">
            <v xml:space="preserve">La Oficina de Comuniaciones no programó meta para este indicador para el año 2015 </v>
          </cell>
        </row>
      </sheetData>
      <sheetData sheetId="44">
        <row r="34">
          <cell r="B34" t="str">
            <v>Durante el II trimestre semestre de 2015 se participó en 11 eventos de carácter regional, multilateral y bilateral fronterizo que incidieron en terminos de negociación y posicionamiento de la gestión del PNN:
1. UICN: Reunión Comité Directivo de la Comisión Mundial de Áreas Protegidas del 12-18 de abril de 2015: Memorando de Entendimiento entre PNN y Servicio de Parques de Finlandia, derivado de la gestión en el marco del Congreso Mundial de Parques de la UICN en 2014.
2. UNESCO: 39 sesión del Comité de Patrimonio Mundial del 28 de junio al 9 de julio de 2015. Objetivo sacar de la Lista de Patrimonio en Peligro al PNN Katios. 
3. CMAR: Reunión del Comite Técnico Regional del CMAR realizado de forma virtual el 30 de abril de 2015. PNN es el punto focal del CMAR ante Colombia relacionandose con los MInisterios de Ambiente de Ecuador, Panama y Costa Rica.
4. TRATATO ANTARTICO: Comité Técnico Nacional de la Antartica  1ra. sesión 23 de feb. 2da sesión mayo 7 : Plan estratégico del Comité de Asuntos Antárticos, incluyendo subcomités y propuesta de proyecto de investigación.
5. UNESCO: Convenio entre el Ministerio de Cultura y la Fundación Herencia Ambiental para el desarrollo del dossier de nominación del PNN Serranía de Chiribiquete como sitio Patrimonio Mundial.
6. RAMSAR:  Reuniones interinstitucionales de preparatoria del  para la 12 Conferencia de las Partes de la Convención sobre los Humedales  de Importancia Internacional Ramsar,  realizadas el 9 de abril y 6 de mayo de 2015: Insumos preparados para las reuniones.
7. REDPARQUES: Reuniones elaboración  y validación documento propuesto para la declaratoria en la COP 21 realizadas el 21 y 25 de marzo, 10 y 30 de abril, 25 de mayo, 17 de junio.
8. COMISION DE VECINDAD-COVIEC: El pasado  27 de mayo se llevó a cabo el V Comité Técnico Binacional de Asuntos Ambientales-CTBAA- en Quito, Ecuador.
9. BILATERAL COLOMBIA-ECUADOR: EL 17 de marzo se realizó virtualmente la reunión de Autoridades de Areas Protegidas de dicha reunión se cuenta con el Acta Taller de Áreas Protegidas Marino-costeras de Ecuador y Colombia en el marco del mecanismo de Reunión Bilateral para la Pesca Ilegal NDNR y Pesca Ilegal.
10. BILATERAL GABINETE: Documento Borrador de Acuerdo Interinstitucional SERNANP-PNN de Colombia en el marco del Gabinete Ministerial entre Perú y Colombia.
11. PLAN BINACIONAL DE DESARROLLO DE LA ZONA DE INTEGRACIÓN FRONTERIZA ECUADOR-COLOMBIA:, PIFEC-ZIF. Capítulo Ambiental : Formulación de indicadores de áreas protegidas. Ecuador aceptó que se mantenga un contacto permanente con el punto focal para indicadores en PNN (Oficina Asesora de Planeación-Marcela Tamayo) para la construcción de indicadores en áreas protegidas, y, mediante un trabajo cotidiano con el punto focal designado por el MAE.
11. PROGRAMA TRINACIONAL: Acta del Comité Coordinador del Programa Trinacional, 26 de febrero</v>
          </cell>
        </row>
        <row r="37">
          <cell r="B37" t="str">
            <v>El POA 2015 no establece meta para este indicador</v>
          </cell>
        </row>
      </sheetData>
      <sheetData sheetId="45">
        <row r="35">
          <cell r="B35" t="str">
            <v>Los datos consignados difieren y no permiten el cálculo de las variables definidas para el indicador. Es importante anotar que si bien la descripción relaciona acciones relacionadas con los talleres de comunicación en dos Áreas protegidas no describe ni relaciona el acta que debió levantarse conformando el colectivo de reporteros Farallones y Cocuy.</v>
          </cell>
        </row>
        <row r="38">
          <cell r="B38" t="str">
            <v>La meta de resultado es incremental con valor asignado del 40 (valor absoluto) para el año 2015, sin embargo la trimestralización asignada no es incremental, está representada en porcentaje y solo se realizó para los dos primeros trimestres. El avance de meta no es coherente con los medios de verificación requeridos "Acta de conformación del colectivo"</v>
          </cell>
        </row>
      </sheetData>
      <sheetData sheetId="46">
        <row r="36">
          <cell r="B36" t="str">
            <v xml:space="preserve"> El avance descriptivo relaciona las acciones y gestión informativa desplegadas a traves de los diferentes medios de comunicación interna haciendo uso de medios físicos y electrónicos, pero no relaciona en número los funcionarios y contratistas beneficiados, en consecuencia los datos consignados difieren y no permiten el cálculo de las variables definidas para el indicador.No se aportaron evidencias relacionadas con la encuesta virtual que debe ser aplicada como medio de verificación.</v>
          </cell>
        </row>
        <row r="39">
          <cell r="B39" t="str">
            <v>La meta de resultado es constante, sin embargo fue asignada en términos de porcentaje para el año 2015 (100%) la trimestralización asignada es del 100%, no obstante los datos consignados no permiten el cálculo la determinación según las variables definidas en el indicador.</v>
          </cell>
        </row>
      </sheetData>
      <sheetData sheetId="47">
        <row r="44">
          <cell r="B44" t="str">
            <v>La Oficina de Planeación aún no cuenta con información financiera de los ingresos  (propios y del Gobierno Nacional), los ingresos por proyectos de cooperación nacional e internacional y los costos de funcionamiento y operación de la entidad. Estos reportes de información se realizan de manera semestral y/o anual lo que implica que en el primer trimestre del año no se cuente con estos reportes (por no ser aún significativa)</v>
          </cell>
        </row>
        <row r="47">
          <cell r="B47" t="str">
            <v xml:space="preserve">Este indicador es contemplado por la SSNA (10%), GRUPO ASUNTOS INTERNACIONALES Y COPERACIÓN (3%).
Solo la SSNA eporto seguimiento en el POA </v>
          </cell>
        </row>
      </sheetData>
      <sheetData sheetId="48">
        <row r="36">
          <cell r="B36">
            <v>0</v>
          </cell>
        </row>
      </sheetData>
      <sheetData sheetId="49">
        <row r="37">
          <cell r="B37">
            <v>0</v>
          </cell>
        </row>
        <row r="40">
          <cell r="B40" t="str">
            <v>El 39% corresponde al promedio de ejecución de los siguientes rubros
*Gastos de personal se ejecuto el 21% con relación a la apropiacion vigente, y se refleja una modificación en los gastos de personal por $80.000.000 para aprobación del Ministerio de Hacienda en los rubros de Sueldos - FNA con destino a Indemnización de vacaciones y prima tecnica para cubrir los gastos inherentes a los retiros de los funcionarios.  
*Impuestos y multas 4 de 7 territoriales obligaron los impuestos predial y de vehiculos para un total del 58% de ejecución.     
* Gastos Generales se ha ejecutado el 20% el cual es un porcentaje bajo debido a los recursos libres de afectación en los rubros de arrendamiento de bienes inmuebles con 2% de ejecución - proyectado para el arrendamiento de la sede para el nivel central y el rubro de seguros generales con el 6% de ejecución debido a que no se han adjudicado los demas gastos corresponden a los gastos administrativos como vigilancia - aseo y cafeteria y arrendamiento de computadores que hicieron parte de las vigencias futuras aprobadas en la vigencia pasada;                                                                                                                
* Transferencias: al sector público tiene una ejecucion del 1% debido a que el rubro de sentencias y conciliaciones cuya apropiacion se prevee a nivel de decreto para cumplir con las responsabilidades juridicas de la entidad a la fecha no se han surtido tramite presupuestal y el rubro de cuota de auditaje la Contraloria General de la Nación liquida aproximadamente en el segundo semestre de la vigencia.                                             
Para los proyectos de inversion se ha ejecutado un 55%, 69% corresponde al fuente de FONAM y el 53% a la fuente PGN la menor ejecución se refleja para los objetos de gasto tiquetes y convenios los cuales no se ha realizado el proceso de precontractual.</v>
          </cell>
        </row>
      </sheetData>
      <sheetData sheetId="50">
        <row r="37">
          <cell r="B37" t="str">
            <v xml:space="preserve"> Se hizo control a la conformidad del producto y/o servicio de 63  expedientes del trámite de REGISTRO DE RESERVAS NATURALES DE LA SOCIEDAD CIVIL, de los cuales 48 corresponden a trámites solicitados durante el periodo comprendido entre julio 23 de 2014 a diciembre 31 de 2014 y 15 solicitudes resueltas mediante otorgamiento del registro. Teniendo en cuenta los requisitos del producto y/o servicio, se encontraron observaciones en 58 de ellos; 5 trámites resueltos a conformidad; 15 trámites resueltos a conformidad de manera parcial, teniendo en cuenta que de los tres requisitos del usuario se cumplió en la respuesta de fondo: La respuesta al usuario fue coherente con lo solicitado inicialmente por él, el segundo y tercer requisito se refiere al incumplimiento de los tiempos del procedimiento y notificación y publicación de actos administrativos.
Se hizo control a la conformidad del producto y/o servicio de 25 expedientes del trámite de Permisos de Filmación y Fotografía y Uso Posterior,  todos resueltos durante 2014,  es decir se encuentran en fase de seguimiento. 
De las 25 solicitudes revisadas, todas están no conformes de acuerdo con la ficha de requisitos definida para el trámite dentro del procedimiento del Producto y/o Servicio No Conforme con 42 incumplimientos. De las 25 solicitudes revisadas, todas están no conformes de acuerdo con la ficha de requisitos definida para el trámite dentro del procedimiento del Producto y/o Servicio No Conforme con 42 incumplimientos
Se hizo control a la conformidad del producto y/o servicio de 45 expedientes del trámite de CONCESION DE AGUAS SUPERFICIALES, de los cuales 42 ya han sido otorgados (durante el periodo desde 2002 a 2014), es decir se encuentran en fase de seguimiento y 3 trámites que se encuentran en trámite ( en el SFF Galeras - zona intangible, se espera la actualización del Plan de Manejo del AP para definir la localización de la captación y uno en el PNN Farallones). 
De las 45 solicitudes revisadas se encuentran conformes 11 de ellas; mientras que las 34 restantes están no conformes de acuerdo con la ficha de requisitos definida para el trámite dentro del procedimiento del Producto y/o Servicio No Conforme.
Se hizo control a la conformidad del producto y/o servicio de 13 expedientes del trámite de solicitud de PERMISOS DE INVESTIGACIÓN CIENTIFICA, NO COMERCIAL para el periodo comprendido: desde  Julio 19 de 2014 a Diciembre 31 de 2014  de los cuales 12  han sido otorgados y se delegó el seguimiento al Área Protegida y uno se archivó por desistimiento. 
Teniendo en cuenta los requisitos del producto y/o servicio, se encontró que dos de ellos están conformes a los requisitos establecidos; también se hallaron incumplimientos  en 11 trámites 
</v>
          </cell>
        </row>
      </sheetData>
      <sheetData sheetId="51">
        <row r="36">
          <cell r="B36">
            <v>0</v>
          </cell>
        </row>
      </sheetData>
      <sheetData sheetId="52">
        <row r="37">
          <cell r="B37" t="str">
            <v>Conforme al reporte generado por el Sistema de gestión documental orfeo y al hacer la revisión del mismo, de un total de 78 Derechos de Petición recibidos durante el segundo trimestre de 2015 un 86% se respondió oportunamente es decir 67 PQRS, encontrándose este dato en el nivel satisfactorio de acuerdo a lo definido en la Hoja metodológica del Indicador. El  14% se refleja en la matriz como respondidas  fuera de los tiempos (es decir 11 PQRS), lo cual una vez revisado se tomará las respectivas acciones correctivas, remitiendo memorandos a las áreas competentes. Respecto al resultado del trimestre anterior, el indicador presentó una disminución del 2%. De otra parte es de anotar que el volumen total no es el real, toda vez que se evidenció que la Direccion Territorial Andes Occidentales por error al incorporar los derechos de peticion al sistema no reflejó lo remitido por el Parque Nacional Natural de los Nevados, correspondiente a 140 Derechos de peticion.Para corregir dicha situación se requirió a esta Territorial mediante memorandos 20154600004303 del 07/07/2015 y 20154600005483 del 19/08/2015.</v>
          </cell>
        </row>
      </sheetData>
      <sheetData sheetId="53"/>
      <sheetData sheetId="54">
        <row r="35">
          <cell r="B35">
            <v>0</v>
          </cell>
        </row>
      </sheetData>
      <sheetData sheetId="55">
        <row r="37">
          <cell r="B37">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es Dependencias (2)"/>
      <sheetName val="listas"/>
      <sheetName val="CONSUL ASOCIACIONES"/>
      <sheetName val="Inventarios"/>
      <sheetName val="CONTENIDO"/>
      <sheetName val="Sabana planes Actualizados "/>
      <sheetName val="Consulta Mod"/>
      <sheetName val="Consolidado Modi"/>
      <sheetName val="Resumen Evaluación"/>
      <sheetName val="cronogramas"/>
      <sheetName val="Ranking"/>
      <sheetName val="Evaluaciones Dependencias"/>
      <sheetName val="CONSULTA"/>
      <sheetName val="SIGI MES SEPTIEMBRE"/>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sheetData sheetId="1">
        <row r="112">
          <cell r="AC112" t="str">
            <v>1.1</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G12" t="str">
            <v xml:space="preserve">Enero </v>
          </cell>
        </row>
        <row r="13">
          <cell r="BG13" t="str">
            <v>Febrero</v>
          </cell>
        </row>
        <row r="14">
          <cell r="BG14" t="str">
            <v>Marzo</v>
          </cell>
        </row>
        <row r="15">
          <cell r="BG15" t="str">
            <v>Abril</v>
          </cell>
        </row>
        <row r="16">
          <cell r="BG16" t="str">
            <v>Mayo</v>
          </cell>
        </row>
        <row r="17">
          <cell r="BG17" t="str">
            <v>Junio</v>
          </cell>
        </row>
        <row r="18">
          <cell r="BG18" t="str">
            <v>Julio</v>
          </cell>
        </row>
        <row r="19">
          <cell r="BG19" t="str">
            <v>Agosto</v>
          </cell>
        </row>
        <row r="20">
          <cell r="BG20" t="str">
            <v>Septiembre</v>
          </cell>
        </row>
        <row r="21">
          <cell r="BG21" t="str">
            <v>Octubre</v>
          </cell>
        </row>
        <row r="22">
          <cell r="BG22" t="str">
            <v>Noviembre</v>
          </cell>
        </row>
        <row r="23">
          <cell r="BG23" t="str">
            <v>Diciembre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GPS (2)"/>
      <sheetName val="LISTAS POLITICA"/>
      <sheetName val="Plan de acción consolidado  (2)"/>
      <sheetName val="Codigos"/>
      <sheetName val="pnd DIEGO "/>
      <sheetName val="POLITICAS"/>
      <sheetName val="OBJETIVOS"/>
      <sheetName val="repetidas"/>
      <sheetName val="Hoja6"/>
      <sheetName val="Hoja7"/>
      <sheetName val="PAI 2025 GPS"/>
    </sheetNames>
    <sheetDataSet>
      <sheetData sheetId="0"/>
      <sheetData sheetId="1">
        <row r="1">
          <cell r="B1" t="str">
            <v>Política de Gestión Estratégica del Talento Humano _DIMENSIÓN Talento humano</v>
          </cell>
        </row>
        <row r="2">
          <cell r="B2" t="str">
            <v>Política de Integridad _DIMENSIÓN Talento humano</v>
          </cell>
        </row>
        <row r="3">
          <cell r="B3" t="str">
            <v>Política Planeación Institucional _DIMENSIÓN Direccionamiento Estratégico y Planeación</v>
          </cell>
        </row>
        <row r="4">
          <cell r="B4" t="str">
            <v>Política Gestión Presupuestal y Eficiencia del Gasto Público _DIMENSIÓN Direccionamiento Estratégico y Planeación</v>
          </cell>
        </row>
        <row r="5">
          <cell r="B5" t="str">
            <v>Política Compras y contratación pública _DIMENSIÓN Direccionamiento Estratégico y Planeación</v>
          </cell>
        </row>
        <row r="6">
          <cell r="B6" t="str">
            <v>Política Fortalecimiento Organizacional y Simplificación de Procesos _DIMENSIÓN Gestión con Valores para Resultados</v>
          </cell>
        </row>
        <row r="7">
          <cell r="B7" t="str">
            <v>Política Servicio al Ciudadano_DIMENSIÓN Gestión con Valores para Resultados</v>
          </cell>
        </row>
        <row r="8">
          <cell r="B8" t="str">
            <v>Política Simplificación, Racionalización y Estandarización de trámites _DIMENSIÓN Gestión con Valores para Resultados</v>
          </cell>
        </row>
        <row r="9">
          <cell r="B9" t="str">
            <v>Política Participación Ciudadana en la Gestión Pública _DIMENSIÓN Gestión con Valores para Resultados</v>
          </cell>
        </row>
        <row r="10">
          <cell r="B10" t="str">
            <v>Política Gobierno Digital _DIMENSIÓN Gestión con Valores para Resultados</v>
          </cell>
        </row>
        <row r="11">
          <cell r="B11" t="str">
            <v>Política Transparencia, acceso a la información pública y lucha contra la corrupción _DIMENSIÓN Gestión con Valores para Resultados</v>
          </cell>
        </row>
        <row r="12">
          <cell r="B12" t="str">
            <v>Política Seguridad Digital _DIMENSIÓN Gestión con Valores para Resultados</v>
          </cell>
        </row>
        <row r="13">
          <cell r="B13" t="str">
            <v>Política Defensa Jurídica _DIMENSIÓN Gestión con Valores para Resultados</v>
          </cell>
        </row>
        <row r="14">
          <cell r="B14" t="str">
            <v>Política Mejora Normativa _DIMENSIÓN Gestión con Valores para Resultados</v>
          </cell>
        </row>
        <row r="15">
          <cell r="B15" t="str">
            <v>Política Seguimiento y evaluación de la gestión institucional _DIMENSIÓN Evaluación de Resultados</v>
          </cell>
        </row>
        <row r="16">
          <cell r="B16" t="str">
            <v>Política Gestión Documental _DIMENSIÓN Información y Comunicación</v>
          </cell>
        </row>
        <row r="17">
          <cell r="B17" t="str">
            <v>Política Gestión de la información estadística _DIMENSIÓN Información y Comunicación</v>
          </cell>
        </row>
        <row r="18">
          <cell r="B18" t="str">
            <v>Política Gestión del Conocimiento y la Innovación _DIMENSIÓN Gestión del conocimiento y la innovación</v>
          </cell>
        </row>
        <row r="19">
          <cell r="B19" t="str">
            <v>Política Control Interno _DIMENSIÓN Control Interno</v>
          </cell>
        </row>
        <row r="20">
          <cell r="B20" t="str">
            <v>N/A</v>
          </cell>
        </row>
        <row r="21">
          <cell r="B21"/>
        </row>
      </sheetData>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F-GP-31-Hoja_2"/>
    </sheetNames>
    <sheetDataSet>
      <sheetData sheetId="0">
        <row r="3">
          <cell r="B3" t="str">
            <v>Atención a requerimientos internos y externos</v>
          </cell>
        </row>
        <row r="4">
          <cell r="B4" t="str">
            <v>Direccionamiento estrategico</v>
          </cell>
        </row>
        <row r="5">
          <cell r="B5" t="str">
            <v>Finanzas públicas</v>
          </cell>
        </row>
        <row r="6">
          <cell r="B6" t="str">
            <v>Gestión administrativa y logística</v>
          </cell>
        </row>
        <row r="7">
          <cell r="B7" t="str">
            <v>Gestión de calidad</v>
          </cell>
        </row>
        <row r="8">
          <cell r="B8" t="str">
            <v>Gestión de información</v>
          </cell>
        </row>
        <row r="9">
          <cell r="B9" t="str">
            <v>Gestión de recursos humanos</v>
          </cell>
        </row>
        <row r="10">
          <cell r="B10" t="str">
            <v>Gestión de TIC´s</v>
          </cell>
        </row>
        <row r="11">
          <cell r="B11" t="str">
            <v>Gestión financiera</v>
          </cell>
        </row>
        <row r="12">
          <cell r="B12" t="str">
            <v>Gestión jurídica</v>
          </cell>
        </row>
        <row r="13">
          <cell r="B13" t="str">
            <v>Mejora continua</v>
          </cell>
        </row>
        <row r="14">
          <cell r="B14" t="str">
            <v>Planeación de mediano y largo plazo</v>
          </cell>
        </row>
        <row r="15">
          <cell r="B15" t="str">
            <v>Seguimiento a la gestión</v>
          </cell>
        </row>
        <row r="16">
          <cell r="B16" t="str">
            <v>Seguimiento y evaluación de PPPP</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
      <sheetName val="anexo 5"/>
      <sheetName val="anexo 4"/>
      <sheetName val="anexo 7"/>
      <sheetName val="anexo 6"/>
      <sheetName val="anexo9"/>
      <sheetName val="anexo 12"/>
      <sheetName val="ANEXO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Gasto (2)"/>
      <sheetName val="contratos"/>
      <sheetName val="central"/>
      <sheetName val="Hoja1"/>
      <sheetName val="presu COMPARA 2014 (2)"/>
      <sheetName val="Disminiciones totales"/>
      <sheetName val="tabla TERRI"/>
      <sheetName val="FONAM"/>
      <sheetName val="Hoja3"/>
      <sheetName val="Hoja4"/>
      <sheetName val="Hoja6"/>
      <sheetName val="mantenim"/>
      <sheetName val="terri central"/>
      <sheetName val="Espejo TERRI"/>
      <sheetName val="dtam"/>
      <sheetName val="dtan"/>
      <sheetName val="dtao"/>
      <sheetName val="dpa"/>
      <sheetName val="dtor"/>
      <sheetName val="dtca"/>
      <sheetName val="presu 2014"/>
      <sheetName val="Obj_Gasto_(2)"/>
      <sheetName val="presu_COMPARA_2014_(2)"/>
      <sheetName val="Disminiciones_totales"/>
      <sheetName val="tabla_TERRI"/>
      <sheetName val="terri_central"/>
      <sheetName val="Espejo_TERRI"/>
      <sheetName val="presu_2014"/>
      <sheetName val="Obj_Gasto_(2)1"/>
      <sheetName val="presu_COMPARA_2014_(2)1"/>
      <sheetName val="Disminiciones_totales1"/>
      <sheetName val="tabla_TERRI1"/>
      <sheetName val="terri_central1"/>
      <sheetName val="Espejo_TERRI1"/>
      <sheetName val="presu_20141"/>
      <sheetName val="Obj_Gasto_(2)2"/>
      <sheetName val="presu_COMPARA_2014_(2)2"/>
      <sheetName val="Disminiciones_totales2"/>
      <sheetName val="tabla_TERRI2"/>
      <sheetName val="terri_central2"/>
      <sheetName val="Espejo_TERRI2"/>
      <sheetName val="presu_20142"/>
      <sheetName val="Obj_Gasto_(2)3"/>
      <sheetName val="presu_COMPARA_2014_(2)3"/>
      <sheetName val="Disminiciones_totales3"/>
      <sheetName val="tabla_TERRI3"/>
      <sheetName val="terri_central3"/>
      <sheetName val="Espejo_TERRI3"/>
      <sheetName val="presu_20143"/>
      <sheetName val="Obj_Gasto_(2)4"/>
      <sheetName val="presu_COMPARA_2014_(2)4"/>
      <sheetName val="Disminiciones_totales4"/>
      <sheetName val="tabla_TERRI4"/>
      <sheetName val="terri_central4"/>
      <sheetName val="Espejo_TERRI4"/>
      <sheetName val="presu_20144"/>
      <sheetName val="Obj_Gasto_(2)6"/>
      <sheetName val="presu_COMPARA_2014_(2)6"/>
      <sheetName val="Disminiciones_totales6"/>
      <sheetName val="tabla_TERRI6"/>
      <sheetName val="terri_central6"/>
      <sheetName val="Espejo_TERRI6"/>
      <sheetName val="presu_20146"/>
      <sheetName val="Obj_Gasto_(2)5"/>
      <sheetName val="presu_COMPARA_2014_(2)5"/>
      <sheetName val="Disminiciones_totales5"/>
      <sheetName val="tabla_TERRI5"/>
      <sheetName val="terri_central5"/>
      <sheetName val="Espejo_TERRI5"/>
      <sheetName val="presu_20145"/>
      <sheetName val="Obj_Gasto_(2)7"/>
      <sheetName val="presu_COMPARA_2014_(2)7"/>
      <sheetName val="Disminiciones_totales7"/>
      <sheetName val="tabla_TERRI7"/>
      <sheetName val="terri_central7"/>
      <sheetName val="Espejo_TERRI7"/>
      <sheetName val="presu_20147"/>
      <sheetName val="Obj_Gasto_(2)9"/>
      <sheetName val="presu_COMPARA_2014_(2)9"/>
      <sheetName val="Disminiciones_totales9"/>
      <sheetName val="tabla_TERRI9"/>
      <sheetName val="terri_central9"/>
      <sheetName val="Espejo_TERRI9"/>
      <sheetName val="presu_20149"/>
      <sheetName val="Obj_Gasto_(2)8"/>
      <sheetName val="presu_COMPARA_2014_(2)8"/>
      <sheetName val="Disminiciones_totales8"/>
      <sheetName val="tabla_TERRI8"/>
      <sheetName val="terri_central8"/>
      <sheetName val="Espejo_TERRI8"/>
      <sheetName val="presu_20148"/>
    </sheetNames>
    <sheetDataSet>
      <sheetData sheetId="0">
        <row r="2">
          <cell r="A2" t="str">
            <v>Arrendamientos</v>
          </cell>
        </row>
        <row r="3">
          <cell r="A3" t="str">
            <v>Capacitación y eventos</v>
          </cell>
        </row>
        <row r="4">
          <cell r="A4" t="str">
            <v>Compra de equipo</v>
          </cell>
        </row>
        <row r="5">
          <cell r="A5" t="str">
            <v>Compra de semovientes</v>
          </cell>
        </row>
        <row r="6">
          <cell r="A6" t="str">
            <v xml:space="preserve">Comunicaciones y transporte </v>
          </cell>
        </row>
        <row r="7">
          <cell r="A7" t="str">
            <v>Consultorias</v>
          </cell>
        </row>
        <row r="8">
          <cell r="A8" t="str">
            <v>Contrataciones</v>
          </cell>
        </row>
        <row r="9">
          <cell r="A9" t="str">
            <v>Defensa de hacienda pública</v>
          </cell>
        </row>
        <row r="10">
          <cell r="A10" t="str">
            <v>Enseres y equipos de oficina</v>
          </cell>
        </row>
        <row r="11">
          <cell r="A11" t="str">
            <v>Gastos financieros</v>
          </cell>
        </row>
        <row r="12">
          <cell r="A12" t="str">
            <v>Impresos y publicaciones</v>
          </cell>
        </row>
        <row r="13">
          <cell r="A13" t="str">
            <v>Impuestos y multas</v>
          </cell>
        </row>
        <row r="14">
          <cell r="A14" t="str">
            <v>Mantenimientos</v>
          </cell>
        </row>
        <row r="15">
          <cell r="A15" t="str">
            <v>Materiales y suministros</v>
          </cell>
        </row>
        <row r="16">
          <cell r="A16" t="str">
            <v>Seguros</v>
          </cell>
        </row>
        <row r="17">
          <cell r="A17" t="str">
            <v>Servicios publicos</v>
          </cell>
        </row>
        <row r="18">
          <cell r="A18" t="str">
            <v>Sostenimiento de semovientes</v>
          </cell>
        </row>
        <row r="19">
          <cell r="A19" t="str">
            <v>Viáticos y gastos de viaje</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ow r="2">
          <cell r="A2" t="str">
            <v>Arrendamientos</v>
          </cell>
        </row>
      </sheetData>
      <sheetData sheetId="22"/>
      <sheetData sheetId="23"/>
      <sheetData sheetId="24"/>
      <sheetData sheetId="25"/>
      <sheetData sheetId="26"/>
      <sheetData sheetId="27"/>
      <sheetData sheetId="28">
        <row r="2">
          <cell r="A2" t="str">
            <v>Arrendamientos</v>
          </cell>
        </row>
      </sheetData>
      <sheetData sheetId="29"/>
      <sheetData sheetId="30"/>
      <sheetData sheetId="31"/>
      <sheetData sheetId="32"/>
      <sheetData sheetId="33"/>
      <sheetData sheetId="34"/>
      <sheetData sheetId="35">
        <row r="2">
          <cell r="A2" t="str">
            <v>Arrendamientos</v>
          </cell>
        </row>
      </sheetData>
      <sheetData sheetId="36"/>
      <sheetData sheetId="37"/>
      <sheetData sheetId="38"/>
      <sheetData sheetId="39"/>
      <sheetData sheetId="40"/>
      <sheetData sheetId="41"/>
      <sheetData sheetId="42">
        <row r="2">
          <cell r="A2" t="str">
            <v>Arrendamientos</v>
          </cell>
        </row>
      </sheetData>
      <sheetData sheetId="43"/>
      <sheetData sheetId="44"/>
      <sheetData sheetId="45"/>
      <sheetData sheetId="46"/>
      <sheetData sheetId="47"/>
      <sheetData sheetId="48"/>
      <sheetData sheetId="49">
        <row r="2">
          <cell r="A2" t="str">
            <v>Arrendamientos</v>
          </cell>
        </row>
      </sheetData>
      <sheetData sheetId="50"/>
      <sheetData sheetId="51"/>
      <sheetData sheetId="52"/>
      <sheetData sheetId="53"/>
      <sheetData sheetId="54"/>
      <sheetData sheetId="55"/>
      <sheetData sheetId="56">
        <row r="2">
          <cell r="A2" t="str">
            <v>Arrendamientos</v>
          </cell>
        </row>
      </sheetData>
      <sheetData sheetId="57"/>
      <sheetData sheetId="58"/>
      <sheetData sheetId="59"/>
      <sheetData sheetId="60"/>
      <sheetData sheetId="61"/>
      <sheetData sheetId="62"/>
      <sheetData sheetId="63">
        <row r="2">
          <cell r="A2" t="str">
            <v>Arrendamientos</v>
          </cell>
        </row>
      </sheetData>
      <sheetData sheetId="64"/>
      <sheetData sheetId="65"/>
      <sheetData sheetId="66"/>
      <sheetData sheetId="67"/>
      <sheetData sheetId="68"/>
      <sheetData sheetId="69"/>
      <sheetData sheetId="70">
        <row r="2">
          <cell r="A2" t="str">
            <v>Arrendamientos</v>
          </cell>
        </row>
      </sheetData>
      <sheetData sheetId="71" refreshError="1"/>
      <sheetData sheetId="72" refreshError="1"/>
      <sheetData sheetId="73" refreshError="1"/>
      <sheetData sheetId="74"/>
      <sheetData sheetId="75" refreshError="1"/>
      <sheetData sheetId="76" refreshError="1"/>
      <sheetData sheetId="77">
        <row r="2">
          <cell r="A2" t="str">
            <v>Arrendamientos</v>
          </cell>
        </row>
      </sheetData>
      <sheetData sheetId="78"/>
      <sheetData sheetId="79"/>
      <sheetData sheetId="80"/>
      <sheetData sheetId="81"/>
      <sheetData sheetId="82"/>
      <sheetData sheetId="83"/>
      <sheetData sheetId="84">
        <row r="2">
          <cell r="A2" t="str">
            <v>Arrendamientos</v>
          </cell>
        </row>
      </sheetData>
      <sheetData sheetId="85"/>
      <sheetData sheetId="86"/>
      <sheetData sheetId="87"/>
      <sheetData sheetId="88"/>
      <sheetData sheetId="89"/>
      <sheetData sheetId="9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cos y resultados 2012-2014"/>
      <sheetName val="Marco estratégico 2011-2014"/>
      <sheetName val="Marco estratégico"/>
      <sheetName val="Proyectos inversión 2012"/>
    </sheetNames>
    <sheetDataSet>
      <sheetData sheetId="0"/>
      <sheetData sheetId="1"/>
      <sheetData sheetId="2"/>
      <sheetData sheetId="3">
        <row r="1">
          <cell r="B1" t="str">
            <v>1-Adelantarse a la realidad y liderar la planeación para el largo plazo</v>
          </cell>
        </row>
        <row r="2">
          <cell r="B2" t="str">
            <v>2-Administrar el sistema de información gerencial del Estado</v>
          </cell>
        </row>
        <row r="3">
          <cell r="B3" t="str">
            <v>3-Coordinar la formulación, puesta en marcha y monitoreo de las políticas públicas, planes y programas para el cumplimiento del PND 2010-2014</v>
          </cell>
        </row>
        <row r="4">
          <cell r="B4" t="str">
            <v>4-Consolidar el documento CONPES como instrumento estratégico de política</v>
          </cell>
        </row>
        <row r="5">
          <cell r="B5" t="str">
            <v xml:space="preserve">5- Articular la Planeación Nacional con la Regional </v>
          </cell>
        </row>
        <row r="6">
          <cell r="B6" t="str">
            <v>6-Fomentar procesos de desarrollo regional</v>
          </cell>
        </row>
        <row r="7">
          <cell r="B7" t="str">
            <v>7-Incorporar los resultados del seguimiento y evaluación de políticas públicas en el proceso de toma de decisiones</v>
          </cell>
        </row>
        <row r="8">
          <cell r="B8" t="str">
            <v>8-Hacer simulaciones de política pública, planes y programas</v>
          </cell>
        </row>
        <row r="9">
          <cell r="B9" t="str">
            <v>9-Promover una mayor eficiencia del gasto público</v>
          </cell>
        </row>
        <row r="10">
          <cell r="B10" t="str">
            <v>10-Liderar la construcción del portafolio de proyectos del País e impulsar la estructuración de estos proyectos</v>
          </cell>
        </row>
        <row r="11">
          <cell r="B11" t="str">
            <v>11-Liderar cuando se le asigne, las respuestas a temas puntuales y urgentes del Estado</v>
          </cell>
        </row>
        <row r="12">
          <cell r="B12" t="str">
            <v>12-Institucionalizar los temas una vez estos se hayan diseñado</v>
          </cell>
        </row>
        <row r="13">
          <cell r="B13" t="str">
            <v>13-Asegurar que la estructura institucional responda al rol del DNP</v>
          </cell>
        </row>
        <row r="14">
          <cell r="B14" t="str">
            <v>14-Desarrollar una estrategia de gestión del talento humano</v>
          </cell>
        </row>
        <row r="15">
          <cell r="B15" t="str">
            <v>15-Optimizar los tiempos de ejecución de los planes de trabajo</v>
          </cell>
        </row>
      </sheetData>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sheetData sheetId="1"/>
      <sheetData sheetId="2"/>
      <sheetData sheetId="3">
        <row r="1">
          <cell r="G1" t="str">
            <v>No aplica</v>
          </cell>
        </row>
        <row r="2">
          <cell r="G2" t="str">
            <v>Elaboración, publicación y socialización del Plan Nacional de Desarrollo</v>
          </cell>
        </row>
        <row r="3">
          <cell r="G3" t="str">
            <v>Seguimiento al Plan Nacional de Desarrollo</v>
          </cell>
        </row>
        <row r="4">
          <cell r="G4" t="str">
            <v>Formulación y seguimiento a la planeación institucional</v>
          </cell>
        </row>
        <row r="5">
          <cell r="G5" t="str">
            <v xml:space="preserve">Evaluación de Políticas Estratégicas </v>
          </cell>
        </row>
        <row r="6">
          <cell r="G6" t="str">
            <v>Gestión de Proyectos</v>
          </cell>
        </row>
        <row r="7">
          <cell r="G7" t="str">
            <v>Gestión documental</v>
          </cell>
        </row>
        <row r="8">
          <cell r="G8" t="str">
            <v>Contratación de bienes y servicios</v>
          </cell>
        </row>
        <row r="9">
          <cell r="G9" t="str">
            <v>Programación presupuestal</v>
          </cell>
        </row>
        <row r="10">
          <cell r="G10" t="str">
            <v>Evaluación integral de  las entidades territoriales</v>
          </cell>
        </row>
        <row r="11">
          <cell r="G11" t="str">
            <v>Contratación de créditos externos con garantía de la nación</v>
          </cell>
        </row>
        <row r="12">
          <cell r="G12" t="str">
            <v>Contratación de créditos externos de la nación</v>
          </cell>
        </row>
        <row r="13">
          <cell r="G13" t="str">
            <v>Contratación de crédito sin garantía soberana</v>
          </cell>
        </row>
        <row r="14">
          <cell r="G14" t="str">
            <v>Emisión de conceptos para proyectos de cooperación internacional</v>
          </cell>
        </row>
        <row r="15">
          <cell r="B15" t="str">
            <v>Si</v>
          </cell>
          <cell r="G15" t="str">
            <v>Distribución del sistema general de participaciones</v>
          </cell>
        </row>
        <row r="16">
          <cell r="B16" t="str">
            <v>No</v>
          </cell>
          <cell r="G16" t="str">
            <v>Seguimiento al sistema general de participaciones</v>
          </cell>
        </row>
        <row r="17">
          <cell r="G17" t="str">
            <v>Documentación de los Sistemas de Gestión</v>
          </cell>
        </row>
        <row r="18">
          <cell r="G18" t="str">
            <v>Elaboración de informes de gestion gubernamental estudios y/o DNP</v>
          </cell>
        </row>
        <row r="19">
          <cell r="G19" t="str">
            <v>Comisiones</v>
          </cell>
        </row>
        <row r="20">
          <cell r="G20" t="str">
            <v>Elaboración de indicadores de coyuntura económica</v>
          </cell>
        </row>
        <row r="21">
          <cell r="G21" t="str">
            <v xml:space="preserve">Quejas, Reclamos y Sugerencias </v>
          </cell>
        </row>
        <row r="22">
          <cell r="G22" t="str">
            <v>Atención a peticiones</v>
          </cell>
        </row>
        <row r="23">
          <cell r="G23" t="str">
            <v>Control disciplinario interno</v>
          </cell>
        </row>
        <row r="24">
          <cell r="G24" t="str">
            <v>Emisión de conceptos previos para modificaciones, afectaciones y autorizaciones relacionadas con la ejecución del presupuesto de inversión</v>
          </cell>
        </row>
        <row r="25">
          <cell r="G25" t="str">
            <v xml:space="preserve">Emisión conceptos previos modificaciones EICE  Y SEM con el régimen de aquellas </v>
          </cell>
        </row>
        <row r="26">
          <cell r="G26" t="str">
            <v>Capacitación y apoyo en gestión de proyectos</v>
          </cell>
        </row>
        <row r="27">
          <cell r="G27" t="str">
            <v>Gestion del Talento Humano</v>
          </cell>
        </row>
        <row r="28">
          <cell r="G28" t="str">
            <v>Evaluación y Seguimiento al Sistema de Control Interno</v>
          </cell>
        </row>
        <row r="29">
          <cell r="G29" t="str">
            <v xml:space="preserve">Servicios de Tecnología de Información y Comunicaciones </v>
          </cell>
        </row>
        <row r="30">
          <cell r="G30" t="str">
            <v>Proyectos de tics</v>
          </cell>
        </row>
        <row r="31">
          <cell r="G31" t="str">
            <v>Programación presupuestal de la inversión de las Empresas Industriales y Comerciales del Estado y Sociedades de Economía Mixta con el régimen de aquellas</v>
          </cell>
        </row>
        <row r="32">
          <cell r="G32" t="str">
            <v>Procesamiento y Consolidación de Información social</v>
          </cell>
        </row>
        <row r="33">
          <cell r="G33" t="str">
            <v>Elaboración de Documentos CONPES</v>
          </cell>
        </row>
        <row r="34">
          <cell r="G34" t="str">
            <v>Seguimiento a documentos CONPES</v>
          </cell>
        </row>
        <row r="35">
          <cell r="G35" t="str">
            <v>Programación presupuestal de la inversión del presupuesto General de la Nación</v>
          </cell>
        </row>
        <row r="36">
          <cell r="G36" t="str">
            <v>Liquidación y distribución de  excedentes financieros y destinación de utilidades</v>
          </cell>
        </row>
        <row r="37">
          <cell r="G37" t="str">
            <v>Seguimiento a proyectos de inversión publica del PGN</v>
          </cell>
        </row>
        <row r="38">
          <cell r="G38" t="str">
            <v>Gestión Judicial</v>
          </cell>
        </row>
        <row r="39">
          <cell r="G39" t="str">
            <v>Seguimiento agenda legislativa</v>
          </cell>
        </row>
        <row r="40">
          <cell r="G40" t="str">
            <v>Regalías</v>
          </cell>
        </row>
        <row r="41">
          <cell r="G41" t="str">
            <v>Gestión de la seguridad de la información</v>
          </cell>
        </row>
        <row r="42">
          <cell r="G42" t="str">
            <v>Publicaciones</v>
          </cell>
        </row>
        <row r="43">
          <cell r="G43" t="str">
            <v>Control y seguimiento a la ejecución de recursos financieros</v>
          </cell>
        </row>
        <row r="44">
          <cell r="G44" t="str">
            <v>Elaboración de informes</v>
          </cell>
        </row>
        <row r="45">
          <cell r="G45" t="str">
            <v>Divulgación de información</v>
          </cell>
        </row>
        <row r="46">
          <cell r="G46" t="str">
            <v>Administración de bienes</v>
          </cell>
        </row>
        <row r="47">
          <cell r="G47" t="str">
            <v>Administración logística</v>
          </cell>
        </row>
        <row r="48">
          <cell r="G48" t="str">
            <v xml:space="preserve">Seguimiento a los Sistemas de Gestión </v>
          </cell>
        </row>
        <row r="49">
          <cell r="G49" t="str">
            <v>Administración de riesgos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formato "/>
      <sheetName val="INDICADOR"/>
      <sheetName val="PE-2"/>
      <sheetName val="PE-3"/>
      <sheetName val="PE-4"/>
      <sheetName val="PE-5"/>
      <sheetName val="PE-6"/>
      <sheetName val="PE - 10 "/>
      <sheetName val="PE - 11"/>
      <sheetName val="PE-12"/>
      <sheetName val="PE-13"/>
      <sheetName val="PE-14"/>
      <sheetName val="PE-15"/>
      <sheetName val="PE-16"/>
      <sheetName val="PE-17"/>
      <sheetName val="PE-19"/>
      <sheetName val="PE-25"/>
      <sheetName val="PE-29"/>
      <sheetName val="PE-31"/>
      <sheetName val="base de datos"/>
      <sheetName val="PE-21"/>
      <sheetName val="PE-23"/>
      <sheetName val="PE-33"/>
      <sheetName val="DE01-F19 - PEI "/>
      <sheetName val="PE-20"/>
    </sheetNames>
    <sheetDataSet>
      <sheetData sheetId="0" refreshError="1"/>
      <sheetData sheetId="1" refreshError="1"/>
      <sheetData sheetId="2">
        <row r="32">
          <cell r="B32" t="str">
            <v>Eficiencia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Automatización de procesos en el Sistema de Información de Propiedad Industrial - SIPI.</v>
          </cell>
        </row>
        <row r="51">
          <cell r="A51" t="str">
            <v>Incremental</v>
          </cell>
        </row>
        <row r="52">
          <cell r="A52" t="str">
            <v xml:space="preserve">Decremental </v>
          </cell>
        </row>
        <row r="53">
          <cell r="A53" t="str">
            <v>Suma</v>
          </cell>
        </row>
        <row r="54">
          <cell r="A54" t="str">
            <v>Constante</v>
          </cell>
        </row>
      </sheetData>
      <sheetData sheetId="20" refreshError="1"/>
      <sheetData sheetId="21" refreshError="1"/>
      <sheetData sheetId="22" refreshError="1"/>
      <sheetData sheetId="23">
        <row r="10">
          <cell r="E10" t="str">
            <v>Automatización de procesos en el Sistema de Información de Propiedad Industrial - SIPI.</v>
          </cell>
        </row>
      </sheetData>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onización"/>
      <sheetName val="PdA Final"/>
      <sheetName val="Observaciones"/>
      <sheetName val="10 Cron Estrat Nal Innov"/>
      <sheetName val="Procesos SGC"/>
    </sheetNames>
    <sheetDataSet>
      <sheetData sheetId="0" refreshError="1"/>
      <sheetData sheetId="1" refreshError="1"/>
      <sheetData sheetId="2" refreshError="1"/>
      <sheetData sheetId="3" refreshError="1"/>
      <sheetData sheetId="4">
        <row r="2">
          <cell r="A2" t="str">
            <v>Atención a peticiones</v>
          </cell>
        </row>
        <row r="3">
          <cell r="A3" t="str">
            <v>Elaboración de Documentos CONPES</v>
          </cell>
        </row>
        <row r="4">
          <cell r="A4" t="str">
            <v>Elaboración de informes</v>
          </cell>
        </row>
        <row r="5">
          <cell r="A5" t="str">
            <v>Elaboración, publicación y socialización del Plan Nacional de Desarrollo</v>
          </cell>
        </row>
        <row r="6">
          <cell r="A6" t="str">
            <v>Evaluación de políticas estratégicas</v>
          </cell>
        </row>
        <row r="7">
          <cell r="A7" t="str">
            <v>Formulación y seguimiento a la planeación institucional</v>
          </cell>
        </row>
        <row r="8">
          <cell r="A8" t="str">
            <v>Gestión de proyectos</v>
          </cell>
        </row>
        <row r="9">
          <cell r="A9" t="str">
            <v>Seguimiento al Plan Nacional de Desarrollo</v>
          </cell>
        </row>
        <row r="10">
          <cell r="A10" t="str">
            <v>No aplica</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MIENTOS DNP"/>
      <sheetName val="OBJETIVOS DNP"/>
      <sheetName val="RESUL - PRIO - INST"/>
      <sheetName val="FOCALIZACIÓN DNP"/>
      <sheetName val="FORMATO PLAN ACCIÓN"/>
      <sheetName val="Act Prioritarias Proyectos"/>
    </sheetNames>
    <sheetDataSet>
      <sheetData sheetId="0"/>
      <sheetData sheetId="1"/>
      <sheetData sheetId="2">
        <row r="3">
          <cell r="A3" t="str">
            <v>OTRO</v>
          </cell>
        </row>
        <row r="4">
          <cell r="A4" t="str">
            <v>REESTRUCTURACIÓN DNP</v>
          </cell>
        </row>
        <row r="5">
          <cell r="A5" t="str">
            <v>MOJANA</v>
          </cell>
        </row>
        <row r="6">
          <cell r="A6" t="str">
            <v>ALTILLANURA</v>
          </cell>
        </row>
        <row r="7">
          <cell r="A7" t="str">
            <v>CAMBIO CLIMATICO</v>
          </cell>
        </row>
        <row r="8">
          <cell r="A8" t="str">
            <v>INNOVACIÓN</v>
          </cell>
        </row>
      </sheetData>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refreshError="1"/>
      <sheetData sheetId="1" refreshError="1"/>
      <sheetData sheetId="2" refreshError="1"/>
      <sheetData sheetId="3">
        <row r="15">
          <cell r="B15" t="str">
            <v>Si</v>
          </cell>
        </row>
        <row r="16">
          <cell r="B16"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Obj 1"/>
      <sheetName val="OBJ 2"/>
      <sheetName val="OBJ 3"/>
      <sheetName val="OBJ 4"/>
      <sheetName val="OBJ 5"/>
    </sheetNames>
    <sheetDataSet>
      <sheetData sheetId="0">
        <row r="422">
          <cell r="B422" t="str">
            <v>1.1.1. Gestionar y concertar la formulación, aprobación  e implementación de instrumentos de planificación</v>
          </cell>
          <cell r="G422" t="str">
            <v>DIG</v>
          </cell>
          <cell r="I422" t="str">
            <v xml:space="preserve">DIREECCION GENERAL </v>
          </cell>
          <cell r="N422" t="str">
            <v>Arrendamientos</v>
          </cell>
          <cell r="P422" t="str">
            <v>Predial</v>
          </cell>
          <cell r="R422" t="str">
            <v>Herrramientas</v>
          </cell>
          <cell r="T422" t="str">
            <v>Equipos y maquinas de oficina</v>
          </cell>
          <cell r="V422" t="str">
            <v>Otros gastos por adquisición</v>
          </cell>
          <cell r="AA422" t="str">
            <v>Combustibles y lubricantes</v>
          </cell>
          <cell r="AC422" t="str">
            <v>Correo</v>
          </cell>
          <cell r="AE422" t="str">
            <v>Adquisición de libros y revistas</v>
          </cell>
          <cell r="AH422" t="str">
            <v>Acueducto, alcantarillado y aseo</v>
          </cell>
          <cell r="AJ422" t="str">
            <v>Arrendamiento de inmuebles</v>
          </cell>
          <cell r="AL422" t="str">
            <v>Al interior</v>
          </cell>
          <cell r="AN422" t="str">
            <v>Defensa</v>
          </cell>
          <cell r="AP422" t="str">
            <v>Compra de semovientes</v>
          </cell>
          <cell r="AR422" t="str">
            <v>Material veterinario</v>
          </cell>
          <cell r="AT422" t="str">
            <v>Capacitaciones</v>
          </cell>
          <cell r="AV422" t="str">
            <v>Comisiones bancarias</v>
          </cell>
          <cell r="AX422" t="str">
            <v>Profesionales</v>
          </cell>
          <cell r="AZ422" t="str">
            <v>Consultorias</v>
          </cell>
          <cell r="BB422" t="str">
            <v>Mantenimiento de bienes inmuebles</v>
          </cell>
          <cell r="BD422" t="str">
            <v>Seguros de accidentes personales</v>
          </cell>
        </row>
        <row r="423">
          <cell r="B423" t="str">
            <v>1.1.2. Contar con un marco de política y normativo adecuado que dinamice el cumplimiento de la misión institucional</v>
          </cell>
          <cell r="G423" t="str">
            <v>DTAM</v>
          </cell>
          <cell r="I423" t="str">
            <v>GRUPO ASUNTOS INTERNACIONALES Y COPERACIÓN</v>
          </cell>
          <cell r="N423" t="str">
            <v>Capacitación y eventos</v>
          </cell>
          <cell r="P423" t="str">
            <v>Valorización de Edificaciones</v>
          </cell>
          <cell r="R423" t="str">
            <v>Equipo de sistemas</v>
          </cell>
          <cell r="T423" t="str">
            <v>Otros enseres y equipos de oficina</v>
          </cell>
          <cell r="AA423" t="str">
            <v>Dotaciones</v>
          </cell>
          <cell r="AC423" t="str">
            <v>Embalaje y acarreo</v>
          </cell>
          <cell r="AE423" t="str">
            <v>Edición de libros y revistas, escritos y trabajos tipográficos</v>
          </cell>
          <cell r="AH423" t="str">
            <v>Energía</v>
          </cell>
          <cell r="AJ423" t="str">
            <v>Arrendamiento de muebles</v>
          </cell>
          <cell r="AL423" t="str">
            <v>Tiquetes</v>
          </cell>
          <cell r="AN423" t="str">
            <v>Gastos judiciales</v>
          </cell>
          <cell r="AR423" t="str">
            <v>Sostenimiento</v>
          </cell>
          <cell r="AT423" t="str">
            <v>Otros elementos para capacitacion y eventos</v>
          </cell>
          <cell r="AV423" t="str">
            <v>Gastos por manejo de portafolios y red swift</v>
          </cell>
          <cell r="AX423" t="str">
            <v>Tecnicos</v>
          </cell>
          <cell r="BB423" t="str">
            <v>Mantenimiento de bienes muebles equipos y enseres</v>
          </cell>
          <cell r="BD423" t="str">
            <v>seguro de vida</v>
          </cell>
        </row>
        <row r="424">
          <cell r="B424" t="str">
            <v xml:space="preserve">1.1.3. Diseñar e implementar instrumentos para la valoración, negociación y reconocimiento de los  beneficios ecosistémicos </v>
          </cell>
          <cell r="G424" t="str">
            <v>DTAN</v>
          </cell>
          <cell r="I424" t="str">
            <v>GRUPO DE COMUNICACIONES</v>
          </cell>
          <cell r="N424" t="str">
            <v>Compra de equipo</v>
          </cell>
          <cell r="P424" t="str">
            <v xml:space="preserve">Otros Impuestos </v>
          </cell>
          <cell r="R424" t="str">
            <v>Software</v>
          </cell>
          <cell r="T424" t="str">
            <v>Mobiliario y Enseres</v>
          </cell>
          <cell r="AA424" t="str">
            <v>Llantas y accesorios</v>
          </cell>
          <cell r="AC424" t="str">
            <v xml:space="preserve">Servicios de transmisión de información </v>
          </cell>
          <cell r="AE424" t="str">
            <v>Publicidad y propaganda</v>
          </cell>
          <cell r="AH424" t="str">
            <v>Gas natural</v>
          </cell>
          <cell r="AL424" t="str">
            <v>Al exterior</v>
          </cell>
          <cell r="AT424" t="str">
            <v>Eventos</v>
          </cell>
          <cell r="AX424" t="str">
            <v>Operarios</v>
          </cell>
          <cell r="BB424" t="str">
            <v>Mantenimiento de equipos de comunicación y computación</v>
          </cell>
          <cell r="BD424" t="str">
            <v>seguro de responsabilidad civil</v>
          </cell>
        </row>
        <row r="425">
          <cell r="B425" t="str">
            <v xml:space="preserve">1.1.4. Contar con un sistema de información que facilite la toma de decisiones </v>
          </cell>
          <cell r="G425" t="str">
            <v>DTAO</v>
          </cell>
          <cell r="I425" t="str">
            <v>GRUPO DE CONTROL INTERNO</v>
          </cell>
          <cell r="N425" t="str">
            <v>Compra de semovientes</v>
          </cell>
          <cell r="P425" t="str">
            <v>Vehículo</v>
          </cell>
          <cell r="R425" t="str">
            <v>Vehículos</v>
          </cell>
          <cell r="AA425" t="str">
            <v>Materiales de construcción</v>
          </cell>
          <cell r="AC425" t="str">
            <v>Otras comunicaciones y transporte</v>
          </cell>
          <cell r="AE425" t="str">
            <v>Suscripciones</v>
          </cell>
          <cell r="AH425" t="str">
            <v>Telefonía movil celular</v>
          </cell>
          <cell r="AX425" t="str">
            <v>Otros - Contrataciones</v>
          </cell>
          <cell r="BB425" t="str">
            <v>Mantenimiento de equipos de navegación y transporte</v>
          </cell>
          <cell r="BD425" t="str">
            <v>seguros generales</v>
          </cell>
        </row>
        <row r="426">
          <cell r="B426" t="str">
            <v xml:space="preserve">1.2.1. Concertar estrategias especiales de manejo  con grupos étnicos que permitan articular distintas visiones de territorio </v>
          </cell>
          <cell r="G426" t="str">
            <v>DTCA</v>
          </cell>
          <cell r="I426" t="str">
            <v>GRUPO DE PARTICIPACION</v>
          </cell>
          <cell r="N426" t="str">
            <v xml:space="preserve">Comunicaciones y transporte </v>
          </cell>
          <cell r="R426" t="str">
            <v>Equipo fluvial y maritimo</v>
          </cell>
          <cell r="AA426" t="str">
            <v>Papeleria, utiles de escritorioy oficina</v>
          </cell>
          <cell r="AC426" t="str">
            <v>Transporte</v>
          </cell>
          <cell r="AE426" t="str">
            <v>Otros gastos de impresos y publicaciones</v>
          </cell>
          <cell r="AH426" t="str">
            <v>Teléfono, fax y otros</v>
          </cell>
          <cell r="AX426" t="str">
            <v>convenios</v>
          </cell>
          <cell r="BB426" t="str">
            <v>Servicio de aseo y cafeteria</v>
          </cell>
        </row>
        <row r="427">
          <cell r="B427" t="str">
            <v>1.2.2. Prevenir, atender y mitigar situaciones de riesgo que afecten la gobernabilidad de las áreas</v>
          </cell>
          <cell r="G427" t="str">
            <v>DTOR</v>
          </cell>
          <cell r="I427" t="str">
            <v>OFICINA ASESORA JURIDICA</v>
          </cell>
          <cell r="N427" t="str">
            <v>Consultorias</v>
          </cell>
          <cell r="R427" t="str">
            <v>Equipos y accesorios de navegación</v>
          </cell>
          <cell r="AA427" t="str">
            <v>Productos de aseo y cafeteria</v>
          </cell>
          <cell r="BB427" t="str">
            <v>Servicio de seguridad y vigilancia</v>
          </cell>
        </row>
        <row r="428">
          <cell r="B428" t="str">
            <v>1.2.3. Promover la participación de actores estratégicos para el cumplimiento de la misión institucional</v>
          </cell>
          <cell r="G428" t="str">
            <v>DTPA</v>
          </cell>
          <cell r="I428" t="str">
            <v>OFICINA ASESORA PLANEACIÓN</v>
          </cell>
          <cell r="N428" t="str">
            <v>Contrataciones</v>
          </cell>
          <cell r="R428" t="str">
            <v xml:space="preserve">Equipos de investigación  </v>
          </cell>
          <cell r="AA428" t="str">
            <v>Raciones de campaña</v>
          </cell>
          <cell r="BB428" t="str">
            <v>Mantenimiento de otros bienes</v>
          </cell>
        </row>
        <row r="429">
          <cell r="B429" t="str">
            <v>1.2.4. Promover estrategias educativas que contribuyan a la valoración social de las áreas protegidas</v>
          </cell>
          <cell r="G429" t="str">
            <v>SAF</v>
          </cell>
          <cell r="I429" t="str">
            <v>OFICINA DE GESTION DEL RIESGO</v>
          </cell>
          <cell r="N429" t="str">
            <v>Defensa de hacienda pública</v>
          </cell>
          <cell r="R429" t="str">
            <v>Otras compras de equipos</v>
          </cell>
          <cell r="AA429" t="str">
            <v>Insecticidas, fungicidas y otros insumos agricolas</v>
          </cell>
        </row>
        <row r="430">
          <cell r="B430" t="str">
            <v>2.1.1. Consolidar un portafolio de país que incluya la identificación de vacíos y la definición de prioridades</v>
          </cell>
          <cell r="G430" t="str">
            <v>SGM</v>
          </cell>
          <cell r="I430" t="str">
            <v>DIRECCION TERRITORIAL AMAZONIA</v>
          </cell>
          <cell r="N430" t="str">
            <v>Enseres y equipos de oficina</v>
          </cell>
          <cell r="R430" t="str">
            <v>Audiovisuales y accesorios</v>
          </cell>
          <cell r="AA430" t="str">
            <v>Elementos de alojamiento y campaña</v>
          </cell>
        </row>
        <row r="431">
          <cell r="B431" t="str">
            <v>2.2.1. Incrementar la representatividad ecosistémica del país mediante la declaratoria o ampliación de áreas del SPNN</v>
          </cell>
          <cell r="G431" t="str">
            <v>SSNA</v>
          </cell>
          <cell r="I431" t="str">
            <v>PNN ALTO FRAGUA INDI WASI</v>
          </cell>
          <cell r="N431" t="str">
            <v>Gastos financieros</v>
          </cell>
          <cell r="AA431" t="str">
            <v>Medicamentos y productos farmacéutidos</v>
          </cell>
        </row>
        <row r="432">
          <cell r="B432" t="str">
            <v>3.1.1. Adelantar procesos para el manejo de poblaciones silvestres de especies priorizadas</v>
          </cell>
          <cell r="I432" t="str">
            <v>PNN AMACAYACU</v>
          </cell>
          <cell r="N432" t="str">
            <v>Impresos y publicaciones</v>
          </cell>
          <cell r="AA432" t="str">
            <v>Repuestos</v>
          </cell>
        </row>
        <row r="433">
          <cell r="B433" t="str">
            <v>3.1.2. Mantener la dinámica ecológica de paisajes y ecosistemas con énfasis en aquellos en riesgo y/o alterados</v>
          </cell>
          <cell r="I433" t="str">
            <v>PNN CAHUINARÍ</v>
          </cell>
          <cell r="N433" t="str">
            <v>Impuestos y multas</v>
          </cell>
        </row>
        <row r="434">
          <cell r="B434" t="str">
            <v>3.2.1. Ordenar usos, actividades y ocupación en las áreas del SPNN, incorporando a colonos, campesinos y propietarios a través de procesos de restauración ecológica, saneamiento y relocalización en coordinación con las autoridades competentes</v>
          </cell>
          <cell r="I434" t="str">
            <v>PNN LA PAYA</v>
          </cell>
          <cell r="N434" t="str">
            <v>Mantenimientos</v>
          </cell>
        </row>
        <row r="435">
          <cell r="B435" t="str">
            <v>3.2.2. Promover procesos de ordenamiento y mitigación en las zonas de influencia de las áreas del SPNN</v>
          </cell>
          <cell r="I435" t="str">
            <v>PNN RIO PURÉ</v>
          </cell>
          <cell r="N435" t="str">
            <v>Materiales y suministros</v>
          </cell>
        </row>
        <row r="436">
          <cell r="B436" t="str">
            <v>3.2.3. Prevenir, atender y mitigar riesgos, eventos e impactos generados por fenómenos naturales e incendios forestales</v>
          </cell>
          <cell r="I436" t="str">
            <v>PNN SERRANÍA DE CHIRIBIQUETE</v>
          </cell>
          <cell r="N436" t="str">
            <v>Seguros</v>
          </cell>
        </row>
        <row r="437">
          <cell r="B437" t="str">
            <v>3.2.4. Regular y controlar el uso y aprovechamiento de los recursos naturales en las áreas del SPNN</v>
          </cell>
          <cell r="I437" t="str">
            <v>PNN SERRANÍA DE LOS CHURUMBELOS AUKA WASI</v>
          </cell>
          <cell r="N437" t="str">
            <v>Servicios publicos</v>
          </cell>
        </row>
        <row r="438">
          <cell r="B438" t="str">
            <v>3.3.1. Promover y participar en los procesos de ordenamiento del territorio, gestionando la incorporación de acciones tendientes a la conservación del SPNN</v>
          </cell>
          <cell r="I438" t="str">
            <v>PNN YAIGOJÉ APAPORIS</v>
          </cell>
          <cell r="N438" t="str">
            <v>Sostenimiento de semovientes</v>
          </cell>
        </row>
        <row r="439">
          <cell r="B439" t="str">
            <v>3.4.1. Desarrollar y promover el conocimiento  de los valores naturales, culturales y los beneficios ambientales de las áreas protegidas, para la toma de decisiones</v>
          </cell>
          <cell r="I439" t="str">
            <v>RNN NUKAK</v>
          </cell>
          <cell r="N439" t="str">
            <v>Otros gastos por adquisición</v>
          </cell>
        </row>
        <row r="440">
          <cell r="B440" t="str">
            <v>3.4.2. Fortalecer las capacidades gerenciales y organizacionales de la Unidad de Parques</v>
          </cell>
          <cell r="I440" t="str">
            <v>RNN PUINAWAI</v>
          </cell>
          <cell r="N440" t="str">
            <v>Viáticos y gastos de viaje</v>
          </cell>
        </row>
        <row r="441">
          <cell r="B441" t="str">
            <v>3.4.3. Implementar un sistema de planeación institucional, sistemas de gestión y mecanismos de evaluación</v>
          </cell>
          <cell r="I441" t="str">
            <v>SFF ORITO INGI ANDE</v>
          </cell>
        </row>
        <row r="442">
          <cell r="B442" t="str">
            <v>3.4.4. Posicionar a Parques Nacionales Naturales en los ámbitos nacional, regional, local e internacional y consolidar la cultura de la comunicación al interior</v>
          </cell>
          <cell r="I442" t="str">
            <v>ANU LOS ESTORAQUES</v>
          </cell>
        </row>
        <row r="443">
          <cell r="B443" t="str">
            <v>3.4.5. Fortalecer la capacidad de negociación y gestión de recursos de la Unidad en los ámbitos local, regional, nacional e internacional</v>
          </cell>
          <cell r="I443" t="str">
            <v>DIRECCION TERRITORIAL  ANDES NORORIENTALES</v>
          </cell>
        </row>
        <row r="444">
          <cell r="I444" t="str">
            <v>PNN CATATUMBO BARÍ</v>
          </cell>
        </row>
        <row r="445">
          <cell r="I445" t="str">
            <v>PNN EL COCUY</v>
          </cell>
        </row>
        <row r="446">
          <cell r="I446" t="str">
            <v>PNN GUANENTA ALTO RIO FONCE</v>
          </cell>
        </row>
        <row r="447">
          <cell r="I447" t="str">
            <v>PNN PISBA</v>
          </cell>
        </row>
        <row r="448">
          <cell r="I448" t="str">
            <v>PNN SERRANÍA DE LOS YARIGUÍES</v>
          </cell>
        </row>
        <row r="449">
          <cell r="I449" t="str">
            <v>PNN TAMA</v>
          </cell>
        </row>
        <row r="450">
          <cell r="I450" t="str">
            <v>SFF IGUAQUE</v>
          </cell>
        </row>
        <row r="451">
          <cell r="I451" t="str">
            <v>DIRECCION TERRITORIAL ANDES ORIENTALES</v>
          </cell>
        </row>
        <row r="452">
          <cell r="I452" t="str">
            <v>PNN COMPLEJO VOLCÁNICO DOÑA JUANA CASCABEL</v>
          </cell>
        </row>
        <row r="453">
          <cell r="I453" t="str">
            <v>PNN CUEVA DE LOS GUÁCHAROS</v>
          </cell>
        </row>
        <row r="454">
          <cell r="I454" t="str">
            <v>PNN LAS HERMOSAS</v>
          </cell>
        </row>
        <row r="455">
          <cell r="I455" t="str">
            <v>PNN LOS NEVADOS</v>
          </cell>
        </row>
        <row r="456">
          <cell r="I456" t="str">
            <v>PNN NEVADO DEL HUILA</v>
          </cell>
        </row>
        <row r="457">
          <cell r="I457" t="str">
            <v>PNN ORQUÍDEAS</v>
          </cell>
        </row>
        <row r="458">
          <cell r="I458" t="str">
            <v>PNN PURACÉ</v>
          </cell>
        </row>
        <row r="459">
          <cell r="I459" t="str">
            <v>PNN SELVA DE FLORENCIA</v>
          </cell>
        </row>
        <row r="460">
          <cell r="I460" t="str">
            <v>PNN TATAMÁ</v>
          </cell>
        </row>
        <row r="461">
          <cell r="I461" t="str">
            <v>SFF GALERAS</v>
          </cell>
        </row>
        <row r="462">
          <cell r="I462" t="str">
            <v>SFF ISLA DE LA COROTA</v>
          </cell>
        </row>
        <row r="463">
          <cell r="I463" t="str">
            <v>SFF OTÚN QUIMBAYA</v>
          </cell>
        </row>
        <row r="464">
          <cell r="I464" t="str">
            <v>DIRECCION TERRITORIAL CARIBE</v>
          </cell>
        </row>
        <row r="465">
          <cell r="I465" t="str">
            <v>PNN Bahía Portete Kaurrele</v>
          </cell>
        </row>
        <row r="466">
          <cell r="I466" t="str">
            <v>PNN CORALES DE PROFUNDIDAD</v>
          </cell>
        </row>
        <row r="467">
          <cell r="I467" t="str">
            <v>PNN CORALES DEL ROSARIO Y SAN BERNARDO</v>
          </cell>
        </row>
        <row r="468">
          <cell r="I468" t="str">
            <v>PNN MACUIRA</v>
          </cell>
        </row>
        <row r="469">
          <cell r="I469" t="str">
            <v>PNN OLD PROVIDENCE MC BEAN LAGOON</v>
          </cell>
        </row>
        <row r="470">
          <cell r="I470" t="str">
            <v>PNN PARAMILLO</v>
          </cell>
        </row>
        <row r="471">
          <cell r="I471" t="str">
            <v>PNN SIERRA NEVADA DE SANTA MARTA</v>
          </cell>
        </row>
        <row r="472">
          <cell r="I472" t="str">
            <v>PNN TAYRONA</v>
          </cell>
        </row>
        <row r="473">
          <cell r="I473" t="str">
            <v>SF ACANDÍ, PLAYÓN Y PLAYONA</v>
          </cell>
        </row>
        <row r="474">
          <cell r="I474" t="str">
            <v>SFF CIENAGA GRANDE DE SANTA MARTA</v>
          </cell>
        </row>
        <row r="475">
          <cell r="I475" t="str">
            <v>SFF EL CORCHAL "EL MONO HERNÁNDEZ"</v>
          </cell>
        </row>
        <row r="476">
          <cell r="I476" t="str">
            <v>SFF LOS COLORADOS</v>
          </cell>
        </row>
        <row r="477">
          <cell r="I477" t="str">
            <v>SFF LOS FLAMENCOS</v>
          </cell>
        </row>
        <row r="478">
          <cell r="I478" t="str">
            <v>VIA PARQUE ISLA DE SALAMANCA</v>
          </cell>
        </row>
        <row r="479">
          <cell r="I479" t="str">
            <v>DIRECCION TERRITORIAL ORINOQUIA</v>
          </cell>
        </row>
        <row r="480">
          <cell r="I480" t="str">
            <v>PNN CHINGAZA</v>
          </cell>
        </row>
        <row r="481">
          <cell r="I481" t="str">
            <v>PNN CORDILLERA DE LOS PICACHOS</v>
          </cell>
        </row>
        <row r="482">
          <cell r="I482" t="str">
            <v>PNN SIERRA DE LA MACARENA</v>
          </cell>
        </row>
        <row r="483">
          <cell r="I483" t="str">
            <v>PNN SUMAPAZ</v>
          </cell>
        </row>
        <row r="484">
          <cell r="I484" t="str">
            <v>PNN TINIGUA</v>
          </cell>
        </row>
        <row r="485">
          <cell r="I485" t="str">
            <v>PNN TUPARRO</v>
          </cell>
        </row>
        <row r="486">
          <cell r="I486" t="str">
            <v>DIRECCION TERRITORIAL PACIFICO</v>
          </cell>
        </row>
        <row r="487">
          <cell r="I487" t="str">
            <v>PNN FARALLONES DE CALI</v>
          </cell>
        </row>
        <row r="488">
          <cell r="I488" t="str">
            <v>PNN GORGONA</v>
          </cell>
        </row>
        <row r="489">
          <cell r="I489" t="str">
            <v>PNN KATÍOS</v>
          </cell>
        </row>
        <row r="490">
          <cell r="I490" t="str">
            <v>PNN MUNCHIQUE</v>
          </cell>
        </row>
        <row r="491">
          <cell r="I491" t="str">
            <v>PNN SANQUIANGA</v>
          </cell>
        </row>
        <row r="492">
          <cell r="I492" t="str">
            <v>PNN URAMBA BAHÍA MÁLAGA</v>
          </cell>
        </row>
        <row r="493">
          <cell r="I493" t="str">
            <v>PNN UTRÍA</v>
          </cell>
        </row>
        <row r="494">
          <cell r="I494" t="str">
            <v>SFF MALPELO</v>
          </cell>
        </row>
        <row r="495">
          <cell r="I495" t="str">
            <v>GRUPO DE CONTRATOS</v>
          </cell>
        </row>
        <row r="496">
          <cell r="I496" t="str">
            <v>GRUPO DE CONTROL DISCIPLINARIO</v>
          </cell>
        </row>
        <row r="497">
          <cell r="I497" t="str">
            <v>GRUPO DE GESTIÓN FINANCIERA</v>
          </cell>
        </row>
        <row r="498">
          <cell r="I498" t="str">
            <v>GRUPO DE GESTIÓN HUMANA</v>
          </cell>
        </row>
        <row r="499">
          <cell r="I499" t="str">
            <v>GRUPO DE INFRAESTRUCTURA</v>
          </cell>
        </row>
        <row r="500">
          <cell r="I500" t="str">
            <v>GRUPO DE PROCESOS CORPORATIVOS</v>
          </cell>
        </row>
        <row r="501">
          <cell r="I501" t="str">
            <v xml:space="preserve">SUBDIRECCION ADMINISTRATIVA Y FINANCIERA </v>
          </cell>
        </row>
        <row r="502">
          <cell r="I502" t="str">
            <v>GRUPO DE GESTIÓN E INTEGRACIÓN DEL SINAP</v>
          </cell>
        </row>
        <row r="503">
          <cell r="I503" t="str">
            <v>GRUPO DE PLANEACIÓN Y MANEJO</v>
          </cell>
        </row>
        <row r="504">
          <cell r="I504" t="str">
            <v>GRUPO DE TRÁMITES Y EVALUACIÓN AMBIENTAL</v>
          </cell>
        </row>
        <row r="505">
          <cell r="I505" t="str">
            <v>GRUPO SISTEMAS DE INFORMACIÓN Y RADIOCOMUNICACIONES</v>
          </cell>
        </row>
        <row r="506">
          <cell r="I506" t="str">
            <v>SUBDIRECCIÓN DE GESTIÓN Y MANEJO</v>
          </cell>
        </row>
        <row r="507">
          <cell r="I507" t="str">
            <v>SUBDIRECCION DE SOSTENIBILIDAD Y NEGOCIOS AMBIENTALES</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basica"/>
      <sheetName val="09-07-99(106 cargos)"/>
      <sheetName val="distr-nuevos car"/>
      <sheetName val="nuevas FUNCIONES"/>
      <sheetName val="TOTAL "/>
      <sheetName val="RESUMEN-07-29"/>
      <sheetName val="REESTRUC"/>
      <sheetName val="VALOR TOTAL PROY)"/>
      <sheetName val="Lista desplegable"/>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8A8-7E8E-42AA-80A9-0A20063D5BC4}">
  <sheetPr codeName="Hoja11"/>
  <dimension ref="A1:E36"/>
  <sheetViews>
    <sheetView workbookViewId="0">
      <selection activeCell="A5" sqref="A5"/>
    </sheetView>
  </sheetViews>
  <sheetFormatPr baseColWidth="10" defaultRowHeight="18" customHeight="1" x14ac:dyDescent="0.25"/>
  <cols>
    <col min="1" max="1" width="82.140625" customWidth="1"/>
    <col min="2" max="2" width="19.42578125" customWidth="1"/>
    <col min="4" max="4" width="67.42578125" customWidth="1"/>
  </cols>
  <sheetData>
    <row r="1" spans="1:5" ht="18" customHeight="1" x14ac:dyDescent="0.25">
      <c r="D1" s="14" t="s">
        <v>479</v>
      </c>
      <c r="E1" s="15">
        <v>1</v>
      </c>
    </row>
    <row r="2" spans="1:5" ht="18" customHeight="1" x14ac:dyDescent="0.25">
      <c r="D2" s="14" t="s">
        <v>482</v>
      </c>
      <c r="E2" s="15">
        <v>1</v>
      </c>
    </row>
    <row r="3" spans="1:5" ht="18" customHeight="1" x14ac:dyDescent="0.25">
      <c r="D3" s="14" t="s">
        <v>504</v>
      </c>
      <c r="E3" s="16">
        <v>6</v>
      </c>
    </row>
    <row r="4" spans="1:5" ht="18" customHeight="1" x14ac:dyDescent="0.25">
      <c r="A4" t="s">
        <v>472</v>
      </c>
      <c r="B4" t="s">
        <v>474</v>
      </c>
      <c r="D4" s="13" t="s">
        <v>475</v>
      </c>
      <c r="E4" s="13" t="s">
        <v>476</v>
      </c>
    </row>
    <row r="5" spans="1:5" ht="18" customHeight="1" x14ac:dyDescent="0.25">
      <c r="A5" t="s">
        <v>354</v>
      </c>
      <c r="B5">
        <v>22</v>
      </c>
      <c r="C5">
        <v>2</v>
      </c>
      <c r="D5" s="14" t="s">
        <v>477</v>
      </c>
      <c r="E5" s="15">
        <v>1</v>
      </c>
    </row>
    <row r="6" spans="1:5" ht="18" customHeight="1" x14ac:dyDescent="0.25">
      <c r="A6" t="s">
        <v>460</v>
      </c>
      <c r="B6">
        <v>19</v>
      </c>
      <c r="C6" s="15">
        <v>1</v>
      </c>
      <c r="D6" s="14" t="s">
        <v>478</v>
      </c>
      <c r="E6" s="15">
        <v>1</v>
      </c>
    </row>
    <row r="7" spans="1:5" ht="18" customHeight="1" x14ac:dyDescent="0.25">
      <c r="A7" t="s">
        <v>176</v>
      </c>
      <c r="B7">
        <v>3</v>
      </c>
      <c r="D7" s="14" t="s">
        <v>479</v>
      </c>
      <c r="E7" s="15">
        <v>1</v>
      </c>
    </row>
    <row r="8" spans="1:5" ht="18" customHeight="1" x14ac:dyDescent="0.25">
      <c r="A8" t="s">
        <v>64</v>
      </c>
      <c r="B8">
        <v>10</v>
      </c>
      <c r="C8">
        <v>3</v>
      </c>
      <c r="D8" s="14" t="s">
        <v>480</v>
      </c>
    </row>
    <row r="9" spans="1:5" ht="18" customHeight="1" x14ac:dyDescent="0.25">
      <c r="A9" t="s">
        <v>113</v>
      </c>
      <c r="B9">
        <v>22</v>
      </c>
      <c r="C9">
        <v>2</v>
      </c>
      <c r="D9" s="14" t="s">
        <v>481</v>
      </c>
    </row>
    <row r="10" spans="1:5" ht="18" customHeight="1" x14ac:dyDescent="0.25">
      <c r="A10" t="s">
        <v>219</v>
      </c>
      <c r="B10">
        <v>8</v>
      </c>
      <c r="D10" s="14" t="s">
        <v>482</v>
      </c>
      <c r="E10" s="15">
        <v>1</v>
      </c>
    </row>
    <row r="11" spans="1:5" ht="18" customHeight="1" x14ac:dyDescent="0.25">
      <c r="A11" t="s">
        <v>379</v>
      </c>
      <c r="B11">
        <v>6</v>
      </c>
      <c r="D11" s="14" t="s">
        <v>483</v>
      </c>
      <c r="E11" s="15">
        <v>1</v>
      </c>
    </row>
    <row r="12" spans="1:5" ht="18" customHeight="1" x14ac:dyDescent="0.25">
      <c r="A12" t="s">
        <v>212</v>
      </c>
      <c r="B12">
        <v>4</v>
      </c>
      <c r="D12" s="14" t="s">
        <v>484</v>
      </c>
      <c r="E12" s="15">
        <v>1</v>
      </c>
    </row>
    <row r="13" spans="1:5" ht="18" customHeight="1" x14ac:dyDescent="0.25">
      <c r="A13" t="s">
        <v>464</v>
      </c>
      <c r="B13">
        <v>10</v>
      </c>
      <c r="C13">
        <v>6</v>
      </c>
      <c r="D13" s="14" t="s">
        <v>485</v>
      </c>
      <c r="E13" s="15">
        <v>1</v>
      </c>
    </row>
    <row r="14" spans="1:5" ht="18" customHeight="1" x14ac:dyDescent="0.25">
      <c r="A14" t="s">
        <v>131</v>
      </c>
      <c r="B14">
        <v>6</v>
      </c>
      <c r="D14" s="14" t="s">
        <v>486</v>
      </c>
    </row>
    <row r="15" spans="1:5" ht="18" customHeight="1" x14ac:dyDescent="0.25">
      <c r="A15" t="s">
        <v>293</v>
      </c>
      <c r="B15">
        <v>24</v>
      </c>
      <c r="D15" s="14" t="s">
        <v>487</v>
      </c>
    </row>
    <row r="16" spans="1:5" ht="18" customHeight="1" x14ac:dyDescent="0.25">
      <c r="A16" t="s">
        <v>205</v>
      </c>
      <c r="B16">
        <v>11</v>
      </c>
      <c r="D16" s="14" t="s">
        <v>488</v>
      </c>
    </row>
    <row r="17" spans="1:5" ht="18" customHeight="1" x14ac:dyDescent="0.25">
      <c r="A17" t="s">
        <v>201</v>
      </c>
      <c r="B17">
        <v>6</v>
      </c>
      <c r="D17" s="14" t="s">
        <v>489</v>
      </c>
      <c r="E17" s="15">
        <v>1</v>
      </c>
    </row>
    <row r="18" spans="1:5" ht="18" customHeight="1" x14ac:dyDescent="0.25">
      <c r="A18" t="s">
        <v>182</v>
      </c>
      <c r="B18">
        <v>24</v>
      </c>
      <c r="D18" s="14" t="s">
        <v>490</v>
      </c>
      <c r="E18" s="15">
        <v>1</v>
      </c>
    </row>
    <row r="19" spans="1:5" ht="18" customHeight="1" x14ac:dyDescent="0.25">
      <c r="A19" t="s">
        <v>99</v>
      </c>
      <c r="B19">
        <v>15</v>
      </c>
      <c r="C19" s="15">
        <v>3</v>
      </c>
      <c r="D19" s="14" t="s">
        <v>491</v>
      </c>
      <c r="E19" s="15">
        <v>1</v>
      </c>
    </row>
    <row r="20" spans="1:5" ht="18" customHeight="1" x14ac:dyDescent="0.25">
      <c r="A20" t="s">
        <v>426</v>
      </c>
      <c r="B20">
        <v>22</v>
      </c>
      <c r="C20">
        <v>1</v>
      </c>
      <c r="D20" s="14" t="s">
        <v>492</v>
      </c>
      <c r="E20" s="15">
        <v>1</v>
      </c>
    </row>
    <row r="21" spans="1:5" ht="18" customHeight="1" x14ac:dyDescent="0.25">
      <c r="A21" t="s">
        <v>422</v>
      </c>
      <c r="B21">
        <v>29</v>
      </c>
      <c r="C21">
        <v>6</v>
      </c>
      <c r="D21" s="14" t="s">
        <v>493</v>
      </c>
      <c r="E21" s="15">
        <v>1</v>
      </c>
    </row>
    <row r="22" spans="1:5" ht="18" customHeight="1" x14ac:dyDescent="0.25">
      <c r="A22" t="s">
        <v>326</v>
      </c>
      <c r="B22">
        <v>24</v>
      </c>
      <c r="D22" s="14" t="s">
        <v>494</v>
      </c>
      <c r="E22" s="15">
        <v>1</v>
      </c>
    </row>
    <row r="23" spans="1:5" ht="18" customHeight="1" x14ac:dyDescent="0.25">
      <c r="A23" t="s">
        <v>153</v>
      </c>
      <c r="B23">
        <v>11</v>
      </c>
      <c r="C23">
        <v>1</v>
      </c>
      <c r="D23" s="14" t="s">
        <v>495</v>
      </c>
      <c r="E23" s="15">
        <v>1</v>
      </c>
    </row>
    <row r="24" spans="1:5" ht="18" customHeight="1" x14ac:dyDescent="0.25">
      <c r="A24" t="s">
        <v>292</v>
      </c>
      <c r="B24">
        <v>7</v>
      </c>
      <c r="C24">
        <v>2</v>
      </c>
      <c r="D24" s="14" t="s">
        <v>496</v>
      </c>
    </row>
    <row r="25" spans="1:5" ht="18" customHeight="1" x14ac:dyDescent="0.25">
      <c r="A25" t="s">
        <v>224</v>
      </c>
      <c r="B25">
        <v>27</v>
      </c>
      <c r="D25" s="14" t="s">
        <v>497</v>
      </c>
    </row>
    <row r="26" spans="1:5" ht="18" customHeight="1" x14ac:dyDescent="0.25">
      <c r="A26" t="s">
        <v>303</v>
      </c>
      <c r="B26">
        <v>27</v>
      </c>
      <c r="C26">
        <v>2</v>
      </c>
      <c r="D26" s="14" t="s">
        <v>498</v>
      </c>
      <c r="E26" s="16"/>
    </row>
    <row r="27" spans="1:5" ht="18" customHeight="1" x14ac:dyDescent="0.25">
      <c r="A27" t="s">
        <v>87</v>
      </c>
      <c r="B27">
        <v>10</v>
      </c>
      <c r="C27" s="15">
        <v>1</v>
      </c>
      <c r="D27" s="14" t="s">
        <v>499</v>
      </c>
      <c r="E27" s="16"/>
    </row>
    <row r="28" spans="1:5" ht="18" customHeight="1" x14ac:dyDescent="0.25">
      <c r="A28" t="s">
        <v>386</v>
      </c>
      <c r="B28">
        <v>38</v>
      </c>
      <c r="D28" s="14" t="s">
        <v>500</v>
      </c>
      <c r="E28" s="16"/>
    </row>
    <row r="29" spans="1:5" ht="18" customHeight="1" x14ac:dyDescent="0.25">
      <c r="A29" t="s">
        <v>154</v>
      </c>
      <c r="B29">
        <v>15</v>
      </c>
      <c r="D29" s="14" t="s">
        <v>501</v>
      </c>
      <c r="E29" s="16"/>
    </row>
    <row r="30" spans="1:5" ht="18" customHeight="1" x14ac:dyDescent="0.25">
      <c r="A30" t="s">
        <v>243</v>
      </c>
      <c r="B30">
        <v>21</v>
      </c>
      <c r="C30" s="15">
        <v>1</v>
      </c>
      <c r="D30" s="14" t="s">
        <v>502</v>
      </c>
      <c r="E30" s="16"/>
    </row>
    <row r="31" spans="1:5" ht="18" customHeight="1" x14ac:dyDescent="0.25">
      <c r="A31" t="s">
        <v>260</v>
      </c>
      <c r="B31">
        <v>10</v>
      </c>
      <c r="D31" s="14" t="s">
        <v>503</v>
      </c>
    </row>
    <row r="32" spans="1:5" ht="18" customHeight="1" x14ac:dyDescent="0.25">
      <c r="A32" t="s">
        <v>372</v>
      </c>
      <c r="B32">
        <v>16</v>
      </c>
      <c r="C32" s="15">
        <v>1</v>
      </c>
      <c r="D32" s="14" t="s">
        <v>504</v>
      </c>
      <c r="E32" s="16"/>
    </row>
    <row r="33" spans="1:5" ht="18" customHeight="1" x14ac:dyDescent="0.25">
      <c r="A33" t="s">
        <v>268</v>
      </c>
      <c r="B33">
        <v>9</v>
      </c>
      <c r="C33" s="15">
        <v>1</v>
      </c>
      <c r="D33" s="14" t="s">
        <v>505</v>
      </c>
      <c r="E33" s="16">
        <v>6</v>
      </c>
    </row>
    <row r="34" spans="1:5" ht="18" customHeight="1" x14ac:dyDescent="0.25">
      <c r="A34" t="s">
        <v>275</v>
      </c>
      <c r="B34">
        <v>24</v>
      </c>
      <c r="C34" s="15">
        <v>1</v>
      </c>
    </row>
    <row r="35" spans="1:5" ht="18" customHeight="1" x14ac:dyDescent="0.25">
      <c r="A35" t="s">
        <v>139</v>
      </c>
      <c r="B35">
        <v>20</v>
      </c>
      <c r="C35" s="15">
        <v>1</v>
      </c>
    </row>
    <row r="36" spans="1:5" ht="18" customHeight="1" x14ac:dyDescent="0.25">
      <c r="A36" t="s">
        <v>473</v>
      </c>
      <c r="B36">
        <v>500</v>
      </c>
    </row>
  </sheetData>
  <autoFilter ref="A4:F36" xr:uid="{910B48A8-7E8E-42AA-80A9-0A20063D5BC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16A9-EC1A-4B95-B996-96DF87FDE5DF}">
  <dimension ref="A1:V463"/>
  <sheetViews>
    <sheetView topLeftCell="F1" zoomScale="84" zoomScaleNormal="160" workbookViewId="0">
      <selection activeCell="J7" sqref="J7"/>
    </sheetView>
  </sheetViews>
  <sheetFormatPr baseColWidth="10" defaultColWidth="9.140625" defaultRowHeight="58.5" customHeight="1" x14ac:dyDescent="0.25"/>
  <cols>
    <col min="1" max="1" width="17.28515625" style="17" hidden="1" customWidth="1"/>
    <col min="2" max="2" width="43.28515625" style="17" customWidth="1"/>
    <col min="3" max="3" width="14.7109375" style="104" customWidth="1"/>
    <col min="4" max="4" width="17.7109375" style="17" customWidth="1"/>
    <col min="5" max="5" width="12.5703125" style="17" customWidth="1"/>
    <col min="6" max="6" width="15" style="17" customWidth="1"/>
    <col min="7" max="7" width="30.5703125" style="17" customWidth="1"/>
    <col min="8" max="9" width="25.28515625" style="17" customWidth="1"/>
    <col min="10" max="10" width="30.7109375" style="17" customWidth="1"/>
    <col min="11" max="11" width="21.7109375" style="17" customWidth="1"/>
    <col min="12" max="12" width="24.5703125" style="17" customWidth="1"/>
    <col min="13" max="13" width="55.140625" style="17" customWidth="1"/>
    <col min="14" max="14" width="26.85546875" style="17" customWidth="1"/>
    <col min="15" max="15" width="43.5703125" style="17" customWidth="1"/>
    <col min="16" max="16" width="14.28515625" style="17" customWidth="1"/>
    <col min="17" max="17" width="12.28515625" style="97" customWidth="1"/>
    <col min="18" max="18" width="12.140625" style="17" customWidth="1"/>
    <col min="19" max="19" width="50.5703125" style="17" customWidth="1"/>
    <col min="20" max="21" width="14.140625" style="93" customWidth="1"/>
    <col min="22" max="22" width="56.42578125" style="17" customWidth="1"/>
    <col min="23" max="16384" width="9.140625" style="17"/>
  </cols>
  <sheetData>
    <row r="1" spans="1:22" s="33" customFormat="1" ht="58.5" customHeight="1" x14ac:dyDescent="0.25">
      <c r="C1" s="101"/>
      <c r="Q1" s="94"/>
      <c r="T1" s="90"/>
      <c r="U1" s="90"/>
    </row>
    <row r="2" spans="1:22" s="34" customFormat="1" ht="21.75" customHeight="1" x14ac:dyDescent="0.25">
      <c r="B2" s="35"/>
      <c r="C2" s="102"/>
      <c r="D2" s="39" t="str">
        <f>+'PA GPS 2026 '!B2</f>
        <v>PLAN DE ACCION CONSOLIDADO 2026 VERSION 0  2026-01-28 15:57:14</v>
      </c>
      <c r="E2" s="35"/>
      <c r="F2" s="35"/>
      <c r="G2" s="35"/>
      <c r="H2" s="35"/>
      <c r="I2" s="35"/>
      <c r="J2" s="35"/>
      <c r="K2" s="35"/>
      <c r="L2" s="35"/>
      <c r="M2" s="35"/>
      <c r="N2" s="35"/>
      <c r="O2" s="35"/>
      <c r="P2" s="35"/>
      <c r="Q2" s="95"/>
      <c r="R2" s="35"/>
      <c r="S2" s="35"/>
      <c r="T2" s="91"/>
      <c r="U2" s="91"/>
      <c r="V2" s="35"/>
    </row>
    <row r="3" spans="1:22" s="33" customFormat="1" ht="17.25" customHeight="1" x14ac:dyDescent="0.25">
      <c r="C3" s="101"/>
      <c r="Q3" s="94"/>
      <c r="T3" s="90"/>
      <c r="U3" s="90"/>
    </row>
    <row r="4" spans="1:22" s="110" customFormat="1" ht="17.25" customHeight="1" thickBot="1" x14ac:dyDescent="0.3">
      <c r="B4" s="110">
        <v>2</v>
      </c>
      <c r="C4" s="110">
        <v>3</v>
      </c>
      <c r="D4" s="110">
        <v>4</v>
      </c>
      <c r="E4" s="110">
        <v>5</v>
      </c>
      <c r="F4" s="110">
        <v>6</v>
      </c>
      <c r="G4" s="110">
        <v>7</v>
      </c>
      <c r="H4" s="110">
        <v>8</v>
      </c>
      <c r="I4" s="110">
        <v>9</v>
      </c>
      <c r="J4" s="110">
        <v>10</v>
      </c>
      <c r="K4" s="110">
        <v>11</v>
      </c>
      <c r="L4" s="110">
        <v>12</v>
      </c>
      <c r="M4" s="110">
        <v>13</v>
      </c>
      <c r="N4" s="110">
        <v>14</v>
      </c>
      <c r="O4" s="110">
        <v>15</v>
      </c>
      <c r="P4" s="110">
        <v>16</v>
      </c>
      <c r="Q4" s="110">
        <v>17</v>
      </c>
      <c r="R4" s="110">
        <v>18</v>
      </c>
      <c r="S4" s="110">
        <v>19</v>
      </c>
      <c r="T4" s="110">
        <v>20</v>
      </c>
      <c r="U4" s="110">
        <v>21</v>
      </c>
      <c r="V4" s="110">
        <v>22</v>
      </c>
    </row>
    <row r="5" spans="1:22" s="38" customFormat="1" ht="58.5" customHeight="1" x14ac:dyDescent="0.25">
      <c r="B5" s="36" t="s">
        <v>552</v>
      </c>
      <c r="C5" s="103" t="s">
        <v>553</v>
      </c>
      <c r="D5" s="36" t="s">
        <v>58</v>
      </c>
      <c r="E5" s="36" t="s">
        <v>59</v>
      </c>
      <c r="F5" s="36" t="s">
        <v>554</v>
      </c>
      <c r="G5" s="36" t="s">
        <v>0</v>
      </c>
      <c r="H5" s="36" t="s">
        <v>555</v>
      </c>
      <c r="I5" s="36" t="s">
        <v>60</v>
      </c>
      <c r="J5" s="36" t="s">
        <v>556</v>
      </c>
      <c r="K5" s="36" t="s">
        <v>557</v>
      </c>
      <c r="L5" s="36" t="s">
        <v>1</v>
      </c>
      <c r="M5" s="36" t="s">
        <v>61</v>
      </c>
      <c r="N5" s="36" t="s">
        <v>558</v>
      </c>
      <c r="O5" s="36" t="s">
        <v>62</v>
      </c>
      <c r="P5" s="36" t="s">
        <v>559</v>
      </c>
      <c r="Q5" s="96" t="s">
        <v>3</v>
      </c>
      <c r="R5" s="36" t="s">
        <v>4</v>
      </c>
      <c r="S5" s="36" t="s">
        <v>63</v>
      </c>
      <c r="T5" s="92" t="s">
        <v>5</v>
      </c>
      <c r="U5" s="92" t="s">
        <v>6</v>
      </c>
      <c r="V5" s="37" t="s">
        <v>7</v>
      </c>
    </row>
    <row r="6" spans="1:22" ht="58.5" customHeight="1" x14ac:dyDescent="0.25">
      <c r="A6" s="12" t="s">
        <v>766</v>
      </c>
      <c r="B6" s="111" t="str">
        <f>VLOOKUP($A6,'PA GPS 2026 '!$A$4:$V$461,B$4,0)</f>
        <v>10-OFICINA  ASESORA JURÍDICA</v>
      </c>
      <c r="C6" s="111">
        <f>VLOOKUP($A6,'PA GPS 2026 '!$A$4:$V$461,C$4,0)</f>
        <v>0</v>
      </c>
      <c r="D6" s="111" t="str">
        <f>VLOOKUP($A6,'PA GPS 2026 '!$A$4:$V$461,D$4,0)</f>
        <v>Producto</v>
      </c>
      <c r="E6" s="111" t="str">
        <f>VLOOKUP($A6,'PA GPS 2026 '!$A$4:$V$461,E$4,0)</f>
        <v>10.1</v>
      </c>
      <c r="F6" s="111" t="str">
        <f>VLOOKUP($A6,'PA GPS 2026 '!$A$4:$V$461,F$4,0)</f>
        <v>Innovador</v>
      </c>
      <c r="G6" s="111" t="str">
        <f>VLOOKUP($A6,'PA GPS 2026 '!$A$4:$V$461,G$4,0)</f>
        <v xml:space="preserve">Generar sinergias con agentes nacionales e internacionales que permitan potenciar las capacidades de la SIC.
</v>
      </c>
      <c r="H6" s="111" t="str">
        <f>VLOOKUP($A6,'PA GPS 2026 '!$A$4:$V$461,H$4,0)</f>
        <v xml:space="preserve">Cumplimiento de productos del PAI asociados a Generar sinergias con agentes nacionales e internacionales que permitan potenciar las capacidades de la SIC.
</v>
      </c>
      <c r="I6" s="111" t="str">
        <f>VLOOKUP($A6,'PA GPS 2026 '!$A$4:$V$461,I$4,0)</f>
        <v>1-Generación de oportunidades de cooperación y fortalecimiento de existentes con grupos de interés y de valor.-5-Direccionamiento de la oferta institucional con productos y/o servicios con enfoque preventivo, diferencial y territorial.</v>
      </c>
      <c r="J6" s="111" t="str">
        <f>VLOOKUP($A6,'PA GPS 2026 '!$A$4:$V$461,J$4,0)</f>
        <v>N/A</v>
      </c>
      <c r="K6" s="111" t="str">
        <f>VLOOKUP($A6,'PA GPS 2026 '!$A$4:$V$461,K$4,0)</f>
        <v>Si</v>
      </c>
      <c r="L6" s="111" t="str">
        <f>VLOOKUP($A6,'PA GPS 2026 '!$A$4:$V$461,L$4,0)</f>
        <v>C-3599-0200-10-53105d</v>
      </c>
      <c r="M6" s="111" t="str">
        <f>VLOOKUP($A6,'PA GPS 2026 '!$A$4:$V$461,M$4,0)</f>
        <v>Política Mejora Normativa _DIMENSIÓN Gestión con Valores para Resultados</v>
      </c>
      <c r="N6" s="111" t="str">
        <f>VLOOKUP($A6,'PA GPS 2026 '!$A$4:$V$461,N$4,0)</f>
        <v>N/A</v>
      </c>
      <c r="O6" s="111" t="str">
        <f>VLOOKUP($A6,'PA GPS 2026 '!$A$4:$V$461,O$4,0)</f>
        <v>Plan de fortalecimiento financiero: análisis y estrategia para la reforma del ordenamiento jurídico, realizado ( Informe ejecutivo de la gestión legislativa y de reforma al ordenamiento jurídico (febrero a junio de 2026))</v>
      </c>
      <c r="P6" s="111">
        <f>VLOOKUP($A6,'PA GPS 2026 '!$A$4:$V$461,P$4,0)</f>
        <v>100</v>
      </c>
      <c r="Q6" s="111">
        <f>VLOOKUP($A6,'PA GPS 2026 '!$A$4:$V$461,Q$4,0)</f>
        <v>1</v>
      </c>
      <c r="R6" s="111" t="str">
        <f>VLOOKUP($A6,'PA GPS 2026 '!$A$4:$V$461,R$4,0)</f>
        <v>Númerica</v>
      </c>
      <c r="S6" s="111" t="str">
        <f>VLOOKUP($A6,'PA GPS 2026 '!$A$4:$V$461,S$4,0)</f>
        <v># de % Plan realizado / 1 % Plan a realizar</v>
      </c>
      <c r="T6" s="112">
        <f>VLOOKUP($A6,'PA GPS 2026 '!$A$4:$V$461,T$4,0)</f>
        <v>46055</v>
      </c>
      <c r="U6" s="112">
        <f>VLOOKUP($A6,'PA GPS 2026 '!$A$4:$V$461,U$4,0)</f>
        <v>46234</v>
      </c>
      <c r="V6" s="111" t="str">
        <f>VLOOKUP($A6,'PA GPS 2026 '!$A$4:$V$461,V$4,0)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7" spans="1:22" ht="58.5" customHeight="1" x14ac:dyDescent="0.25">
      <c r="A7" s="12" t="s">
        <v>771</v>
      </c>
      <c r="B7" s="108" t="str">
        <f>VLOOKUP($A7,'PA GPS 2026 '!$A$4:$V$461,B$4,0)</f>
        <v>10-OFICINA  ASESORA JURÍDICA</v>
      </c>
      <c r="C7" s="108">
        <f>VLOOKUP($A7,'PA GPS 2026 '!$A$4:$V$461,C$4,0)</f>
        <v>0</v>
      </c>
      <c r="D7" s="108" t="str">
        <f>VLOOKUP($A7,'PA GPS 2026 '!$A$4:$V$461,D$4,0)</f>
        <v>Actividad propia</v>
      </c>
      <c r="E7" s="108" t="str">
        <f>VLOOKUP($A7,'PA GPS 2026 '!$A$4:$V$461,E$4,0)</f>
        <v>10.1.1</v>
      </c>
      <c r="F7" s="108" t="str">
        <f>VLOOKUP($A7,'PA GPS 2026 '!$A$4:$V$461,F$4,0)</f>
        <v>N/A</v>
      </c>
      <c r="G7" s="108" t="str">
        <f>VLOOKUP($A7,'PA GPS 2026 '!$A$4:$V$461,G$4,0)</f>
        <v>N/A</v>
      </c>
      <c r="H7" s="108" t="str">
        <f>VLOOKUP($A7,'PA GPS 2026 '!$A$4:$V$461,H$4,0)</f>
        <v>N/A</v>
      </c>
      <c r="I7" s="108" t="str">
        <f>VLOOKUP($A7,'PA GPS 2026 '!$A$4:$V$461,I$4,0)</f>
        <v>N/A</v>
      </c>
      <c r="J7" s="108" t="str">
        <f>VLOOKUP($A7,'PA GPS 2026 '!$A$4:$V$461,J$4,0)</f>
        <v>N/A</v>
      </c>
      <c r="K7" s="108" t="str">
        <f>VLOOKUP($A7,'PA GPS 2026 '!$A$4:$V$461,K$4,0)</f>
        <v>N/A</v>
      </c>
      <c r="L7" s="108" t="str">
        <f>VLOOKUP($A7,'PA GPS 2026 '!$A$4:$V$461,L$4,0)</f>
        <v>N/A</v>
      </c>
      <c r="M7" s="108" t="str">
        <f>VLOOKUP($A7,'PA GPS 2026 '!$A$4:$V$461,M$4,0)</f>
        <v>N/A</v>
      </c>
      <c r="N7" s="108" t="str">
        <f>VLOOKUP($A7,'PA GPS 2026 '!$A$4:$V$461,N$4,0)</f>
        <v>N/A</v>
      </c>
      <c r="O7" s="108" t="str">
        <f>VLOOKUP($A7,'PA GPS 2026 '!$A$4:$V$461,O$4,0)</f>
        <v>Consolidar la ruta de trabajo y el equipo de seguimiento institucional, liderado por la OAJ y que cuente con el acompañamiento de la OAP, Dirección Financiera y las Delegaturas . (Cronograma de mesas de trabajo mensuales_ Acta de conformación de un equipo de seguimiento. Actas de mesas de trabajo mensuales)</v>
      </c>
      <c r="P7" s="108">
        <f>VLOOKUP($A7,'PA GPS 2026 '!$A$4:$V$461,P$4,0)</f>
        <v>10</v>
      </c>
      <c r="Q7" s="108">
        <f>VLOOKUP($A7,'PA GPS 2026 '!$A$4:$V$461,Q$4,0)</f>
        <v>1</v>
      </c>
      <c r="R7" s="108" t="str">
        <f>VLOOKUP($A7,'PA GPS 2026 '!$A$4:$V$461,R$4,0)</f>
        <v>Númerica</v>
      </c>
      <c r="S7" s="108" t="str">
        <f>VLOOKUP($A7,'PA GPS 2026 '!$A$4:$V$461,S$4,0)</f>
        <v># de Ruta e trabajo y equipo definido / 1 Ruta e trabajo y equipo por definir</v>
      </c>
      <c r="T7" s="109">
        <f>VLOOKUP($A7,'PA GPS 2026 '!$A$4:$V$461,T$4,0)</f>
        <v>46055</v>
      </c>
      <c r="U7" s="109">
        <f>VLOOKUP($A7,'PA GPS 2026 '!$A$4:$V$461,U$4,0)</f>
        <v>46234</v>
      </c>
      <c r="V7" s="108" t="str">
        <f>VLOOKUP($A7,'PA GPS 2026 '!$A$4:$V$461,V$4,0)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8" spans="1:22" ht="58.5" customHeight="1" x14ac:dyDescent="0.25">
      <c r="A8" s="12" t="s">
        <v>774</v>
      </c>
      <c r="B8" s="108" t="str">
        <f>VLOOKUP($A8,'PA GPS 2026 '!$A$4:$V$461,B$4,0)</f>
        <v>10-OFICINA  ASESORA JURÍDICA</v>
      </c>
      <c r="C8" s="108">
        <f>VLOOKUP($A8,'PA GPS 2026 '!$A$4:$V$461,C$4,0)</f>
        <v>0</v>
      </c>
      <c r="D8" s="108" t="str">
        <f>VLOOKUP($A8,'PA GPS 2026 '!$A$4:$V$461,D$4,0)</f>
        <v>Actividad propia</v>
      </c>
      <c r="E8" s="108" t="str">
        <f>VLOOKUP($A8,'PA GPS 2026 '!$A$4:$V$461,E$4,0)</f>
        <v>10.1.2</v>
      </c>
      <c r="F8" s="108" t="str">
        <f>VLOOKUP($A8,'PA GPS 2026 '!$A$4:$V$461,F$4,0)</f>
        <v>N/A</v>
      </c>
      <c r="G8" s="108" t="str">
        <f>VLOOKUP($A8,'PA GPS 2026 '!$A$4:$V$461,G$4,0)</f>
        <v>N/A</v>
      </c>
      <c r="H8" s="108" t="str">
        <f>VLOOKUP($A8,'PA GPS 2026 '!$A$4:$V$461,H$4,0)</f>
        <v>N/A</v>
      </c>
      <c r="I8" s="108" t="str">
        <f>VLOOKUP($A8,'PA GPS 2026 '!$A$4:$V$461,I$4,0)</f>
        <v>N/A</v>
      </c>
      <c r="J8" s="108" t="str">
        <f>VLOOKUP($A8,'PA GPS 2026 '!$A$4:$V$461,J$4,0)</f>
        <v>N/A</v>
      </c>
      <c r="K8" s="108" t="str">
        <f>VLOOKUP($A8,'PA GPS 2026 '!$A$4:$V$461,K$4,0)</f>
        <v>N/A</v>
      </c>
      <c r="L8" s="108" t="str">
        <f>VLOOKUP($A8,'PA GPS 2026 '!$A$4:$V$461,L$4,0)</f>
        <v>N/A</v>
      </c>
      <c r="M8" s="108" t="str">
        <f>VLOOKUP($A8,'PA GPS 2026 '!$A$4:$V$461,M$4,0)</f>
        <v>N/A</v>
      </c>
      <c r="N8" s="108" t="str">
        <f>VLOOKUP($A8,'PA GPS 2026 '!$A$4:$V$461,N$4,0)</f>
        <v>N/A</v>
      </c>
      <c r="O8" s="108" t="str">
        <f>VLOOKUP($A8,'PA GPS 2026 '!$A$4:$V$461,O$4,0)</f>
        <v>Identificar proyectos de ley radicados en el Congreso de la República o iniciativas de Gobierno, donde se pueda proponer la inclusión de los proyectos normativos aprobados por el equipo de seguimiento institucional. (Dos reportes de proyectos de ley identificados como oportunidades para la inclusión de uno o varios artículos o reformas normativas, remitidos a través de correo electrónico por la Oficina Asesora Jurídica a los miembros del equipo de seguimiento institucional.)</v>
      </c>
      <c r="P8" s="108">
        <f>VLOOKUP($A8,'PA GPS 2026 '!$A$4:$V$461,P$4,0)</f>
        <v>10</v>
      </c>
      <c r="Q8" s="108">
        <f>VLOOKUP($A8,'PA GPS 2026 '!$A$4:$V$461,Q$4,0)</f>
        <v>2</v>
      </c>
      <c r="R8" s="108" t="str">
        <f>VLOOKUP($A8,'PA GPS 2026 '!$A$4:$V$461,R$4,0)</f>
        <v>Númerica</v>
      </c>
      <c r="S8" s="108" t="str">
        <f>VLOOKUP($A8,'PA GPS 2026 '!$A$4:$V$461,S$4,0)</f>
        <v># de Proyectos de ley identificados para  proponer la inclusión de los proyectos normativos aprobados por el equipo de seguimiento institucional / 2 Proyectos de ley a identificar para  proponer la inclusión de los proyectos normativos aprobados por el equipo de seguimiento institucional</v>
      </c>
      <c r="T8" s="109">
        <f>VLOOKUP($A8,'PA GPS 2026 '!$A$4:$V$461,T$4,0)</f>
        <v>46055</v>
      </c>
      <c r="U8" s="109">
        <f>VLOOKUP($A8,'PA GPS 2026 '!$A$4:$V$461,U$4,0)</f>
        <v>46193</v>
      </c>
      <c r="V8" s="108" t="str">
        <f>VLOOKUP($A8,'PA GPS 2026 '!$A$4:$V$461,V$4,0)</f>
        <v>10-OFICINA  ASESORA JURÍDICA;
12-GRUPO DE TRABAJO DE REGULACIÓN</v>
      </c>
    </row>
    <row r="9" spans="1:22" ht="58.5" customHeight="1" x14ac:dyDescent="0.25">
      <c r="A9" s="12" t="s">
        <v>778</v>
      </c>
      <c r="B9" s="108" t="str">
        <f>VLOOKUP($A9,'PA GPS 2026 '!$A$4:$V$461,B$4,0)</f>
        <v>10-OFICINA  ASESORA JURÍDICA</v>
      </c>
      <c r="C9" s="108">
        <f>VLOOKUP($A9,'PA GPS 2026 '!$A$4:$V$461,C$4,0)</f>
        <v>0</v>
      </c>
      <c r="D9" s="108" t="str">
        <f>VLOOKUP($A9,'PA GPS 2026 '!$A$4:$V$461,D$4,0)</f>
        <v>Actividad propia</v>
      </c>
      <c r="E9" s="108" t="str">
        <f>VLOOKUP($A9,'PA GPS 2026 '!$A$4:$V$461,E$4,0)</f>
        <v>10.1.3</v>
      </c>
      <c r="F9" s="108" t="str">
        <f>VLOOKUP($A9,'PA GPS 2026 '!$A$4:$V$461,F$4,0)</f>
        <v>N/A</v>
      </c>
      <c r="G9" s="108" t="str">
        <f>VLOOKUP($A9,'PA GPS 2026 '!$A$4:$V$461,G$4,0)</f>
        <v>N/A</v>
      </c>
      <c r="H9" s="108" t="str">
        <f>VLOOKUP($A9,'PA GPS 2026 '!$A$4:$V$461,H$4,0)</f>
        <v>N/A</v>
      </c>
      <c r="I9" s="108" t="str">
        <f>VLOOKUP($A9,'PA GPS 2026 '!$A$4:$V$461,I$4,0)</f>
        <v>N/A</v>
      </c>
      <c r="J9" s="108" t="str">
        <f>VLOOKUP($A9,'PA GPS 2026 '!$A$4:$V$461,J$4,0)</f>
        <v>N/A</v>
      </c>
      <c r="K9" s="108" t="str">
        <f>VLOOKUP($A9,'PA GPS 2026 '!$A$4:$V$461,K$4,0)</f>
        <v>N/A</v>
      </c>
      <c r="L9" s="108" t="str">
        <f>VLOOKUP($A9,'PA GPS 2026 '!$A$4:$V$461,L$4,0)</f>
        <v>N/A</v>
      </c>
      <c r="M9" s="108" t="str">
        <f>VLOOKUP($A9,'PA GPS 2026 '!$A$4:$V$461,M$4,0)</f>
        <v>N/A</v>
      </c>
      <c r="N9" s="108" t="str">
        <f>VLOOKUP($A9,'PA GPS 2026 '!$A$4:$V$461,N$4,0)</f>
        <v>N/A</v>
      </c>
      <c r="O9" s="108" t="str">
        <f>VLOOKUP($A9,'PA GPS 2026 '!$A$4:$V$461,O$4,0)</f>
        <v>Adelantar mesas de trabajo con Ministerios o Departamentos Administrativos que puedan coadyuvar la iniciativas planteadas por la Superintendencia. (Actas y/o listas de asistencia de las mesas de trabajo que se adelanten con los Ministerios o Departamentos Administrativos que se identifiquen como estratégicos para articular e impulsar las iniciativas.)</v>
      </c>
      <c r="P9" s="108">
        <f>VLOOKUP($A9,'PA GPS 2026 '!$A$4:$V$461,P$4,0)</f>
        <v>10</v>
      </c>
      <c r="Q9" s="108">
        <f>VLOOKUP($A9,'PA GPS 2026 '!$A$4:$V$461,Q$4,0)</f>
        <v>100</v>
      </c>
      <c r="R9" s="108" t="str">
        <f>VLOOKUP($A9,'PA GPS 2026 '!$A$4:$V$461,R$4,0)</f>
        <v>Porcentual</v>
      </c>
      <c r="S9" s="108" t="str">
        <f>VLOOKUP($A9,'PA GPS 2026 '!$A$4:$V$461,S$4,0)</f>
        <v>% de Mesas realizadas / 100% de Mesas a realizar</v>
      </c>
      <c r="T9" s="109">
        <f>VLOOKUP($A9,'PA GPS 2026 '!$A$4:$V$461,T$4,0)</f>
        <v>46055</v>
      </c>
      <c r="U9" s="109">
        <f>VLOOKUP($A9,'PA GPS 2026 '!$A$4:$V$461,U$4,0)</f>
        <v>46193</v>
      </c>
      <c r="V9" s="108" t="str">
        <f>VLOOKUP($A9,'PA GPS 2026 '!$A$4:$V$461,V$4,0)</f>
        <v>10-OFICINA  ASESORA JURÍDICA;
12-GRUPO DE TRABAJO DE REGULACIÓN</v>
      </c>
    </row>
    <row r="10" spans="1:22" ht="58.5" customHeight="1" x14ac:dyDescent="0.25">
      <c r="A10" s="12" t="s">
        <v>781</v>
      </c>
      <c r="B10" s="108" t="str">
        <f>VLOOKUP($A10,'PA GPS 2026 '!$A$4:$V$461,B$4,0)</f>
        <v>10-OFICINA  ASESORA JURÍDICA</v>
      </c>
      <c r="C10" s="108">
        <f>VLOOKUP($A10,'PA GPS 2026 '!$A$4:$V$461,C$4,0)</f>
        <v>0</v>
      </c>
      <c r="D10" s="108" t="str">
        <f>VLOOKUP($A10,'PA GPS 2026 '!$A$4:$V$461,D$4,0)</f>
        <v>Actividad propia</v>
      </c>
      <c r="E10" s="108" t="str">
        <f>VLOOKUP($A10,'PA GPS 2026 '!$A$4:$V$461,E$4,0)</f>
        <v>10.1.4</v>
      </c>
      <c r="F10" s="108" t="str">
        <f>VLOOKUP($A10,'PA GPS 2026 '!$A$4:$V$461,F$4,0)</f>
        <v>N/A</v>
      </c>
      <c r="G10" s="108" t="str">
        <f>VLOOKUP($A10,'PA GPS 2026 '!$A$4:$V$461,G$4,0)</f>
        <v>N/A</v>
      </c>
      <c r="H10" s="108" t="str">
        <f>VLOOKUP($A10,'PA GPS 2026 '!$A$4:$V$461,H$4,0)</f>
        <v>N/A</v>
      </c>
      <c r="I10" s="108" t="str">
        <f>VLOOKUP($A10,'PA GPS 2026 '!$A$4:$V$461,I$4,0)</f>
        <v>N/A</v>
      </c>
      <c r="J10" s="108" t="str">
        <f>VLOOKUP($A10,'PA GPS 2026 '!$A$4:$V$461,J$4,0)</f>
        <v>N/A</v>
      </c>
      <c r="K10" s="108" t="str">
        <f>VLOOKUP($A10,'PA GPS 2026 '!$A$4:$V$461,K$4,0)</f>
        <v>N/A</v>
      </c>
      <c r="L10" s="108" t="str">
        <f>VLOOKUP($A10,'PA GPS 2026 '!$A$4:$V$461,L$4,0)</f>
        <v>N/A</v>
      </c>
      <c r="M10" s="108" t="str">
        <f>VLOOKUP($A10,'PA GPS 2026 '!$A$4:$V$461,M$4,0)</f>
        <v>N/A</v>
      </c>
      <c r="N10" s="108" t="str">
        <f>VLOOKUP($A10,'PA GPS 2026 '!$A$4:$V$461,N$4,0)</f>
        <v>N/A</v>
      </c>
      <c r="O10" s="108" t="str">
        <f>VLOOKUP($A10,'PA GPS 2026 '!$A$4:$V$461,O$4,0)</f>
        <v>Ejecutar mesas de trabajo de socialización de propuestas con equipos técnicos del Congreso. (Actas y/o listas de asistencia de mesas de trabajo adelantadas con miembros de UTL o Parlamentarios.)</v>
      </c>
      <c r="P10" s="108">
        <f>VLOOKUP($A10,'PA GPS 2026 '!$A$4:$V$461,P$4,0)</f>
        <v>10</v>
      </c>
      <c r="Q10" s="108">
        <f>VLOOKUP($A10,'PA GPS 2026 '!$A$4:$V$461,Q$4,0)</f>
        <v>100</v>
      </c>
      <c r="R10" s="108" t="str">
        <f>VLOOKUP($A10,'PA GPS 2026 '!$A$4:$V$461,R$4,0)</f>
        <v>Porcentual</v>
      </c>
      <c r="S10" s="108" t="str">
        <f>VLOOKUP($A10,'PA GPS 2026 '!$A$4:$V$461,S$4,0)</f>
        <v>% de Mesas realizadas / 100% de Mesas a realizar</v>
      </c>
      <c r="T10" s="109">
        <f>VLOOKUP($A10,'PA GPS 2026 '!$A$4:$V$461,T$4,0)</f>
        <v>46055</v>
      </c>
      <c r="U10" s="109">
        <f>VLOOKUP($A10,'PA GPS 2026 '!$A$4:$V$461,U$4,0)</f>
        <v>46193</v>
      </c>
      <c r="V10" s="108" t="str">
        <f>VLOOKUP($A10,'PA GPS 2026 '!$A$4:$V$461,V$4,0)</f>
        <v>10-OFICINA  ASESORA JURÍDICA;
12-GRUPO DE TRABAJO DE REGULACIÓN</v>
      </c>
    </row>
    <row r="11" spans="1:22" ht="58.5" customHeight="1" x14ac:dyDescent="0.25">
      <c r="A11" s="12" t="s">
        <v>783</v>
      </c>
      <c r="B11" s="108" t="str">
        <f>VLOOKUP($A11,'PA GPS 2026 '!$A$4:$V$461,B$4,0)</f>
        <v>10-OFICINA  ASESORA JURÍDICA</v>
      </c>
      <c r="C11" s="108">
        <f>VLOOKUP($A11,'PA GPS 2026 '!$A$4:$V$461,C$4,0)</f>
        <v>0</v>
      </c>
      <c r="D11" s="108" t="str">
        <f>VLOOKUP($A11,'PA GPS 2026 '!$A$4:$V$461,D$4,0)</f>
        <v>Actividad propia</v>
      </c>
      <c r="E11" s="108" t="str">
        <f>VLOOKUP($A11,'PA GPS 2026 '!$A$4:$V$461,E$4,0)</f>
        <v>10.1.5</v>
      </c>
      <c r="F11" s="108" t="str">
        <f>VLOOKUP($A11,'PA GPS 2026 '!$A$4:$V$461,F$4,0)</f>
        <v>N/A</v>
      </c>
      <c r="G11" s="108" t="str">
        <f>VLOOKUP($A11,'PA GPS 2026 '!$A$4:$V$461,G$4,0)</f>
        <v>N/A</v>
      </c>
      <c r="H11" s="108" t="str">
        <f>VLOOKUP($A11,'PA GPS 2026 '!$A$4:$V$461,H$4,0)</f>
        <v>N/A</v>
      </c>
      <c r="I11" s="108" t="str">
        <f>VLOOKUP($A11,'PA GPS 2026 '!$A$4:$V$461,I$4,0)</f>
        <v>N/A</v>
      </c>
      <c r="J11" s="108" t="str">
        <f>VLOOKUP($A11,'PA GPS 2026 '!$A$4:$V$461,J$4,0)</f>
        <v>N/A</v>
      </c>
      <c r="K11" s="108" t="str">
        <f>VLOOKUP($A11,'PA GPS 2026 '!$A$4:$V$461,K$4,0)</f>
        <v>N/A</v>
      </c>
      <c r="L11" s="108" t="str">
        <f>VLOOKUP($A11,'PA GPS 2026 '!$A$4:$V$461,L$4,0)</f>
        <v>N/A</v>
      </c>
      <c r="M11" s="108" t="str">
        <f>VLOOKUP($A11,'PA GPS 2026 '!$A$4:$V$461,M$4,0)</f>
        <v>N/A</v>
      </c>
      <c r="N11" s="108" t="str">
        <f>VLOOKUP($A11,'PA GPS 2026 '!$A$4:$V$461,N$4,0)</f>
        <v>N/A</v>
      </c>
      <c r="O11" s="108" t="str">
        <f>VLOOKUP($A11,'PA GPS 2026 '!$A$4:$V$461,O$4,0)</f>
        <v>Identificar y formular propuestas de artículos específicos, con soporte jurídico y técnico, que permitan impulsar reformas al régimen de financiación de la Entidad. (Documento donde se sustente la necesidad, pertinencia y posible propuesta artículo, remitido por correo electrónico a los miembros del equipo de seguimiento institucional.)</v>
      </c>
      <c r="P11" s="108">
        <f>VLOOKUP($A11,'PA GPS 2026 '!$A$4:$V$461,P$4,0)</f>
        <v>20</v>
      </c>
      <c r="Q11" s="108">
        <f>VLOOKUP($A11,'PA GPS 2026 '!$A$4:$V$461,Q$4,0)</f>
        <v>100</v>
      </c>
      <c r="R11" s="108" t="str">
        <f>VLOOKUP($A11,'PA GPS 2026 '!$A$4:$V$461,R$4,0)</f>
        <v>Porcentual</v>
      </c>
      <c r="S11" s="108" t="str">
        <f>VLOOKUP($A11,'PA GPS 2026 '!$A$4:$V$461,S$4,0)</f>
        <v>% de propuesta de artículo formulada / 100% de propuesta de artículo a formular</v>
      </c>
      <c r="T11" s="109">
        <f>VLOOKUP($A11,'PA GPS 2026 '!$A$4:$V$461,T$4,0)</f>
        <v>46070</v>
      </c>
      <c r="U11" s="109">
        <f>VLOOKUP($A11,'PA GPS 2026 '!$A$4:$V$461,U$4,0)</f>
        <v>46080</v>
      </c>
      <c r="V11" s="108" t="str">
        <f>VLOOKUP($A11,'PA GPS 2026 '!$A$4:$V$461,V$4,0)</f>
        <v>10-OFICINA  ASESORA JURÍDICA;
12-GRUPO DE TRABAJO DE REGULACIÓN</v>
      </c>
    </row>
    <row r="12" spans="1:22" ht="58.5" customHeight="1" x14ac:dyDescent="0.25">
      <c r="A12" s="12" t="s">
        <v>786</v>
      </c>
      <c r="B12" s="108" t="str">
        <f>VLOOKUP($A12,'PA GPS 2026 '!$A$4:$V$461,B$4,0)</f>
        <v>10-OFICINA  ASESORA JURÍDICA</v>
      </c>
      <c r="C12" s="108">
        <f>VLOOKUP($A12,'PA GPS 2026 '!$A$4:$V$461,C$4,0)</f>
        <v>0</v>
      </c>
      <c r="D12" s="108" t="str">
        <f>VLOOKUP($A12,'PA GPS 2026 '!$A$4:$V$461,D$4,0)</f>
        <v>Actividad propia</v>
      </c>
      <c r="E12" s="108" t="str">
        <f>VLOOKUP($A12,'PA GPS 2026 '!$A$4:$V$461,E$4,0)</f>
        <v>10.1.6</v>
      </c>
      <c r="F12" s="108" t="str">
        <f>VLOOKUP($A12,'PA GPS 2026 '!$A$4:$V$461,F$4,0)</f>
        <v>N/A</v>
      </c>
      <c r="G12" s="108" t="str">
        <f>VLOOKUP($A12,'PA GPS 2026 '!$A$4:$V$461,G$4,0)</f>
        <v>N/A</v>
      </c>
      <c r="H12" s="108" t="str">
        <f>VLOOKUP($A12,'PA GPS 2026 '!$A$4:$V$461,H$4,0)</f>
        <v>N/A</v>
      </c>
      <c r="I12" s="108" t="str">
        <f>VLOOKUP($A12,'PA GPS 2026 '!$A$4:$V$461,I$4,0)</f>
        <v>N/A</v>
      </c>
      <c r="J12" s="108" t="str">
        <f>VLOOKUP($A12,'PA GPS 2026 '!$A$4:$V$461,J$4,0)</f>
        <v>N/A</v>
      </c>
      <c r="K12" s="108" t="str">
        <f>VLOOKUP($A12,'PA GPS 2026 '!$A$4:$V$461,K$4,0)</f>
        <v>N/A</v>
      </c>
      <c r="L12" s="108" t="str">
        <f>VLOOKUP($A12,'PA GPS 2026 '!$A$4:$V$461,L$4,0)</f>
        <v>N/A</v>
      </c>
      <c r="M12" s="108" t="str">
        <f>VLOOKUP($A12,'PA GPS 2026 '!$A$4:$V$461,M$4,0)</f>
        <v>N/A</v>
      </c>
      <c r="N12" s="108" t="str">
        <f>VLOOKUP($A12,'PA GPS 2026 '!$A$4:$V$461,N$4,0)</f>
        <v>N/A</v>
      </c>
      <c r="O12" s="108" t="str">
        <f>VLOOKUP($A12,'PA GPS 2026 '!$A$4:$V$461,O$4,0)</f>
        <v>Definir el articulado de las propuestas normativas priorizadas. (Borrador(es) de proyecto(s) de modificación(es) normativa(s) aprobado(s) por los miembros del equipo de seguimiento institucional.)</v>
      </c>
      <c r="P12" s="108">
        <f>VLOOKUP($A12,'PA GPS 2026 '!$A$4:$V$461,P$4,0)</f>
        <v>20</v>
      </c>
      <c r="Q12" s="108">
        <f>VLOOKUP($A12,'PA GPS 2026 '!$A$4:$V$461,Q$4,0)</f>
        <v>1</v>
      </c>
      <c r="R12" s="108" t="str">
        <f>VLOOKUP($A12,'PA GPS 2026 '!$A$4:$V$461,R$4,0)</f>
        <v>Númerica</v>
      </c>
      <c r="S12" s="108" t="str">
        <f>VLOOKUP($A12,'PA GPS 2026 '!$A$4:$V$461,S$4,0)</f>
        <v># de Documento aprobado / 1 Documento a aprobar</v>
      </c>
      <c r="T12" s="109">
        <f>VLOOKUP($A12,'PA GPS 2026 '!$A$4:$V$461,T$4,0)</f>
        <v>46083</v>
      </c>
      <c r="U12" s="109">
        <f>VLOOKUP($A12,'PA GPS 2026 '!$A$4:$V$461,U$4,0)</f>
        <v>46094</v>
      </c>
      <c r="V12" s="108" t="str">
        <f>VLOOKUP($A12,'PA GPS 2026 '!$A$4:$V$461,V$4,0)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3" spans="1:22" ht="58.5" customHeight="1" x14ac:dyDescent="0.25">
      <c r="A13" s="12" t="s">
        <v>789</v>
      </c>
      <c r="B13" s="108" t="str">
        <f>VLOOKUP($A13,'PA GPS 2026 '!$A$4:$V$461,B$4,0)</f>
        <v>10-OFICINA  ASESORA JURÍDICA</v>
      </c>
      <c r="C13" s="108">
        <f>VLOOKUP($A13,'PA GPS 2026 '!$A$4:$V$461,C$4,0)</f>
        <v>0</v>
      </c>
      <c r="D13" s="108" t="str">
        <f>VLOOKUP($A13,'PA GPS 2026 '!$A$4:$V$461,D$4,0)</f>
        <v>Actividad propia</v>
      </c>
      <c r="E13" s="108" t="str">
        <f>VLOOKUP($A13,'PA GPS 2026 '!$A$4:$V$461,E$4,0)</f>
        <v>10.1.7</v>
      </c>
      <c r="F13" s="108" t="str">
        <f>VLOOKUP($A13,'PA GPS 2026 '!$A$4:$V$461,F$4,0)</f>
        <v>N/A</v>
      </c>
      <c r="G13" s="108" t="str">
        <f>VLOOKUP($A13,'PA GPS 2026 '!$A$4:$V$461,G$4,0)</f>
        <v>N/A</v>
      </c>
      <c r="H13" s="108" t="str">
        <f>VLOOKUP($A13,'PA GPS 2026 '!$A$4:$V$461,H$4,0)</f>
        <v>N/A</v>
      </c>
      <c r="I13" s="108" t="str">
        <f>VLOOKUP($A13,'PA GPS 2026 '!$A$4:$V$461,I$4,0)</f>
        <v>N/A</v>
      </c>
      <c r="J13" s="108" t="str">
        <f>VLOOKUP($A13,'PA GPS 2026 '!$A$4:$V$461,J$4,0)</f>
        <v>N/A</v>
      </c>
      <c r="K13" s="108" t="str">
        <f>VLOOKUP($A13,'PA GPS 2026 '!$A$4:$V$461,K$4,0)</f>
        <v>N/A</v>
      </c>
      <c r="L13" s="108" t="str">
        <f>VLOOKUP($A13,'PA GPS 2026 '!$A$4:$V$461,L$4,0)</f>
        <v>N/A</v>
      </c>
      <c r="M13" s="108" t="str">
        <f>VLOOKUP($A13,'PA GPS 2026 '!$A$4:$V$461,M$4,0)</f>
        <v>N/A</v>
      </c>
      <c r="N13" s="108" t="str">
        <f>VLOOKUP($A13,'PA GPS 2026 '!$A$4:$V$461,N$4,0)</f>
        <v>N/A</v>
      </c>
      <c r="O13" s="108" t="str">
        <f>VLOOKUP($A13,'PA GPS 2026 '!$A$4:$V$461,O$4,0)</f>
        <v>Evaluar la gestión legislativa adelantada y plantear posibles acciones destinadas a reajustar la estrategia. ( Informe ejecutivo de la gestión legislativa y de reforma al ordenamiento jurídico (febrero a junio de 2026) con análisis del avance de cada propuesta, elaborado por la Oficina Asesora Jurídica y remitido por correo electrónico al Despacho.)</v>
      </c>
      <c r="P13" s="108">
        <f>VLOOKUP($A13,'PA GPS 2026 '!$A$4:$V$461,P$4,0)</f>
        <v>20</v>
      </c>
      <c r="Q13" s="108">
        <f>VLOOKUP($A13,'PA GPS 2026 '!$A$4:$V$461,Q$4,0)</f>
        <v>1</v>
      </c>
      <c r="R13" s="108" t="str">
        <f>VLOOKUP($A13,'PA GPS 2026 '!$A$4:$V$461,R$4,0)</f>
        <v>Númerica</v>
      </c>
      <c r="S13" s="108" t="str">
        <f>VLOOKUP($A13,'PA GPS 2026 '!$A$4:$V$461,S$4,0)</f>
        <v># de Análisis de avance de cada propuesta enviado por correo / 1 Análisis de avance de cada propuesta a enviar por correo</v>
      </c>
      <c r="T13" s="109">
        <f>VLOOKUP($A13,'PA GPS 2026 '!$A$4:$V$461,T$4,0)</f>
        <v>46204</v>
      </c>
      <c r="U13" s="109">
        <f>VLOOKUP($A13,'PA GPS 2026 '!$A$4:$V$461,U$4,0)</f>
        <v>46234</v>
      </c>
      <c r="V13" s="108" t="str">
        <f>VLOOKUP($A13,'PA GPS 2026 '!$A$4:$V$461,V$4,0)</f>
        <v>10-OFICINA  ASESORA JURÍDICA;
12-GRUPO DE TRABAJO DE REGULACIÓN</v>
      </c>
    </row>
    <row r="14" spans="1:22" ht="58.5" customHeight="1" x14ac:dyDescent="0.25">
      <c r="A14" s="12" t="s">
        <v>793</v>
      </c>
      <c r="B14" s="111" t="str">
        <f>VLOOKUP($A14,'PA GPS 2026 '!$A$4:$V$461,B$4,0)</f>
        <v>11-GRUPO DE TRABAJO DE COBRO COACTIVO</v>
      </c>
      <c r="C14" s="111">
        <f>VLOOKUP($A14,'PA GPS 2026 '!$A$4:$V$461,C$4,0)</f>
        <v>0</v>
      </c>
      <c r="D14" s="111" t="str">
        <f>VLOOKUP($A14,'PA GPS 2026 '!$A$4:$V$461,D$4,0)</f>
        <v>Producto</v>
      </c>
      <c r="E14" s="111" t="str">
        <f>VLOOKUP($A14,'PA GPS 2026 '!$A$4:$V$461,E$4,0)</f>
        <v>11.1</v>
      </c>
      <c r="F14" s="111" t="str">
        <f>VLOOKUP($A14,'PA GPS 2026 '!$A$4:$V$461,F$4,0)</f>
        <v>Innovador</v>
      </c>
      <c r="G14" s="111" t="str">
        <f>VLOOKUP($A14,'PA GPS 2026 '!$A$4:$V$461,G$4,0)</f>
        <v xml:space="preserve">Fortalecer la infraestructura, uso y aprovechamiento de las tecnologías de la información, para optimizar la capacidad institucional
</v>
      </c>
      <c r="H14" s="111" t="str">
        <f>VLOOKUP($A14,'PA GPS 2026 '!$A$4:$V$461,H$4,0)</f>
        <v xml:space="preserve">Cumplimiento de productos del PAI asociados a Fortalecer la infraestructura, uso y aprovechamiento de las tecnologías de la información, para optimizar la capacidad institucional
</v>
      </c>
      <c r="I14" s="111" t="str">
        <f>VLOOKUP($A14,'PA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4" s="111" t="str">
        <f>VLOOKUP($A14,'PA GPS 2026 '!$A$4:$V$461,J$4,0)</f>
        <v>N/A</v>
      </c>
      <c r="K14" s="111" t="str">
        <f>VLOOKUP($A14,'PA GPS 2026 '!$A$4:$V$461,K$4,0)</f>
        <v>Si</v>
      </c>
      <c r="L14" s="111" t="str">
        <f>VLOOKUP($A14,'PA GPS 2026 '!$A$4:$V$461,L$4,0)</f>
        <v>C-3599-0200-10-53105d</v>
      </c>
      <c r="M14" s="111" t="str">
        <f>VLOOKUP($A14,'PA GPS 2026 '!$A$4:$V$461,M$4,0)</f>
        <v>Política Fortalecimiento Organizacional y Simplificación de Procesos _DIMENSIÓN Gestión con Valores para Resultados</v>
      </c>
      <c r="N14" s="111" t="str">
        <f>VLOOKUP($A14,'PA GPS 2026 '!$A$4:$V$461,N$4,0)</f>
        <v>PND - 5-31-5-b- Convergencia regional - Entidades públicas territoriales y nacionales fortalecidas</v>
      </c>
      <c r="O14" s="111" t="str">
        <f>VLOOKUP($A14,'PA GPS 2026 '!$A$4:$V$461,O$4,0)</f>
        <v>Aplicativo de Cobro Coactivo, integrado el expediente electrónico y automatización de sus procesos,  evolucionado. (Formato Acta de Entrega de Desarrollo de Software GS03-F25)</v>
      </c>
      <c r="P14" s="111">
        <f>VLOOKUP($A14,'PA GPS 2026 '!$A$4:$V$461,P$4,0)</f>
        <v>50</v>
      </c>
      <c r="Q14" s="111">
        <f>VLOOKUP($A14,'PA GPS 2026 '!$A$4:$V$461,Q$4,0)</f>
        <v>1</v>
      </c>
      <c r="R14" s="111" t="str">
        <f>VLOOKUP($A14,'PA GPS 2026 '!$A$4:$V$461,R$4,0)</f>
        <v>Númerica</v>
      </c>
      <c r="S14" s="111" t="str">
        <f>VLOOKUP($A14,'PA GPS 2026 '!$A$4:$V$461,S$4,0)</f>
        <v># de Aplicativo de cobro coactivo avanzado / 1 Aplicativo de cobro coactivo en desarrollo</v>
      </c>
      <c r="T14" s="112">
        <f>VLOOKUP($A14,'PA GPS 2026 '!$A$4:$V$461,T$4,0)</f>
        <v>46055</v>
      </c>
      <c r="U14" s="112">
        <f>VLOOKUP($A14,'PA GPS 2026 '!$A$4:$V$461,U$4,0)</f>
        <v>46356</v>
      </c>
      <c r="V14" s="111" t="str">
        <f>VLOOKUP($A14,'PA GPS 2026 '!$A$4:$V$461,V$4,0)</f>
        <v>11-GRUPO DE TRABAJO DE COBRO COACTIVO;
141-GRUPO DE TRABAJO DE GESTIÓN DOCUMENTAL Y ARCHIVO;
20-OFICINA DE TECNOLOGÍA E INFORMÁTICA</v>
      </c>
    </row>
    <row r="15" spans="1:22" ht="58.5" customHeight="1" x14ac:dyDescent="0.25">
      <c r="A15" s="12" t="s">
        <v>799</v>
      </c>
      <c r="B15" s="108" t="str">
        <f>VLOOKUP($A15,'PA GPS 2026 '!$A$4:$V$461,B$4,0)</f>
        <v>11-GRUPO DE TRABAJO DE COBRO COACTIVO</v>
      </c>
      <c r="C15" s="108">
        <f>VLOOKUP($A15,'PA GPS 2026 '!$A$4:$V$461,C$4,0)</f>
        <v>0</v>
      </c>
      <c r="D15" s="108" t="str">
        <f>VLOOKUP($A15,'PA GPS 2026 '!$A$4:$V$461,D$4,0)</f>
        <v>Actividad propia</v>
      </c>
      <c r="E15" s="108" t="str">
        <f>VLOOKUP($A15,'PA GPS 2026 '!$A$4:$V$461,E$4,0)</f>
        <v>11.1.1</v>
      </c>
      <c r="F15" s="108" t="str">
        <f>VLOOKUP($A15,'PA GPS 2026 '!$A$4:$V$461,F$4,0)</f>
        <v>N/A</v>
      </c>
      <c r="G15" s="108" t="str">
        <f>VLOOKUP($A15,'PA GPS 2026 '!$A$4:$V$461,G$4,0)</f>
        <v>N/A</v>
      </c>
      <c r="H15" s="108" t="str">
        <f>VLOOKUP($A15,'PA GPS 2026 '!$A$4:$V$461,H$4,0)</f>
        <v>N/A</v>
      </c>
      <c r="I15" s="108" t="str">
        <f>VLOOKUP($A15,'PA GPS 2026 '!$A$4:$V$461,I$4,0)</f>
        <v>N/A</v>
      </c>
      <c r="J15" s="108" t="str">
        <f>VLOOKUP($A15,'PA GPS 2026 '!$A$4:$V$461,J$4,0)</f>
        <v>N/A</v>
      </c>
      <c r="K15" s="108" t="str">
        <f>VLOOKUP($A15,'PA GPS 2026 '!$A$4:$V$461,K$4,0)</f>
        <v>N/A</v>
      </c>
      <c r="L15" s="108" t="str">
        <f>VLOOKUP($A15,'PA GPS 2026 '!$A$4:$V$461,L$4,0)</f>
        <v>N/A</v>
      </c>
      <c r="M15" s="108" t="str">
        <f>VLOOKUP($A15,'PA GPS 2026 '!$A$4:$V$461,M$4,0)</f>
        <v>N/A</v>
      </c>
      <c r="N15" s="108" t="str">
        <f>VLOOKUP($A15,'PA GPS 2026 '!$A$4:$V$461,N$4,0)</f>
        <v>N/A</v>
      </c>
      <c r="O15" s="108" t="str">
        <f>VLOOKUP($A15,'PA GPS 2026 '!$A$4:$V$461,O$4,0)</f>
        <v>Elaborar y aprobar requerimiento (1. Formato Solicitud de Requerimientos a Sistemas de Información GS03-F18 2. Formato Lista de Chequeo de Requisitos de Seguridad de la Información GS03-F27 )</v>
      </c>
      <c r="P15" s="108">
        <f>VLOOKUP($A15,'PA GPS 2026 '!$A$4:$V$461,P$4,0)</f>
        <v>10</v>
      </c>
      <c r="Q15" s="108">
        <f>VLOOKUP($A15,'PA GPS 2026 '!$A$4:$V$461,Q$4,0)</f>
        <v>1</v>
      </c>
      <c r="R15" s="108" t="str">
        <f>VLOOKUP($A15,'PA GPS 2026 '!$A$4:$V$461,R$4,0)</f>
        <v>Númerica</v>
      </c>
      <c r="S15" s="108" t="str">
        <f>VLOOKUP($A15,'PA GPS 2026 '!$A$4:$V$461,S$4,0)</f>
        <v># de Requerimiento elaborado y aprobado / 1 Requerimiento a elaborar y aprobar</v>
      </c>
      <c r="T15" s="109">
        <f>VLOOKUP($A15,'PA GPS 2026 '!$A$4:$V$461,T$4,0)</f>
        <v>46055</v>
      </c>
      <c r="U15" s="109">
        <f>VLOOKUP($A15,'PA GPS 2026 '!$A$4:$V$461,U$4,0)</f>
        <v>46080</v>
      </c>
      <c r="V15" s="108" t="str">
        <f>VLOOKUP($A15,'PA GPS 2026 '!$A$4:$V$461,V$4,0)</f>
        <v>11-GRUPO DE TRABAJO DE COBRO COACTIVO;
141-GRUPO DE TRABAJO DE GESTIÓN DOCUMENTAL Y ARCHIVO;
20-OFICINA DE TECNOLOGÍA E INFORMÁTICA</v>
      </c>
    </row>
    <row r="16" spans="1:22" ht="58.5" customHeight="1" x14ac:dyDescent="0.25">
      <c r="A16" s="12" t="s">
        <v>802</v>
      </c>
      <c r="B16" s="108" t="str">
        <f>VLOOKUP($A16,'PA GPS 2026 '!$A$4:$V$461,B$4,0)</f>
        <v>11-GRUPO DE TRABAJO DE COBRO COACTIVO</v>
      </c>
      <c r="C16" s="108">
        <f>VLOOKUP($A16,'PA GPS 2026 '!$A$4:$V$461,C$4,0)</f>
        <v>0</v>
      </c>
      <c r="D16" s="108" t="str">
        <f>VLOOKUP($A16,'PA GPS 2026 '!$A$4:$V$461,D$4,0)</f>
        <v>Actividad propia</v>
      </c>
      <c r="E16" s="108" t="str">
        <f>VLOOKUP($A16,'PA GPS 2026 '!$A$4:$V$461,E$4,0)</f>
        <v>11.1.2</v>
      </c>
      <c r="F16" s="108" t="str">
        <f>VLOOKUP($A16,'PA GPS 2026 '!$A$4:$V$461,F$4,0)</f>
        <v>N/A</v>
      </c>
      <c r="G16" s="108" t="str">
        <f>VLOOKUP($A16,'PA GPS 2026 '!$A$4:$V$461,G$4,0)</f>
        <v>N/A</v>
      </c>
      <c r="H16" s="108" t="str">
        <f>VLOOKUP($A16,'PA GPS 2026 '!$A$4:$V$461,H$4,0)</f>
        <v>N/A</v>
      </c>
      <c r="I16" s="108" t="str">
        <f>VLOOKUP($A16,'PA GPS 2026 '!$A$4:$V$461,I$4,0)</f>
        <v>N/A</v>
      </c>
      <c r="J16" s="108" t="str">
        <f>VLOOKUP($A16,'PA GPS 2026 '!$A$4:$V$461,J$4,0)</f>
        <v>N/A</v>
      </c>
      <c r="K16" s="108" t="str">
        <f>VLOOKUP($A16,'PA GPS 2026 '!$A$4:$V$461,K$4,0)</f>
        <v>N/A</v>
      </c>
      <c r="L16" s="108" t="str">
        <f>VLOOKUP($A16,'PA GPS 2026 '!$A$4:$V$461,L$4,0)</f>
        <v>N/A</v>
      </c>
      <c r="M16" s="108" t="str">
        <f>VLOOKUP($A16,'PA GPS 2026 '!$A$4:$V$461,M$4,0)</f>
        <v>N/A</v>
      </c>
      <c r="N16" s="108" t="str">
        <f>VLOOKUP($A16,'PA GPS 2026 '!$A$4:$V$461,N$4,0)</f>
        <v>N/A</v>
      </c>
      <c r="O16" s="108" t="str">
        <f>VLOOKUP($A16,'PA GPS 2026 '!$A$4:$V$461,O$4,0)</f>
        <v>Planear y gestionar la solución  (1. Reporte planeación de tareas, línea base de requerimientos (historias de usuario) y entregables  en la herramienta devops 2. plan de pruebas diseñado y registrado en la herramienta devops)</v>
      </c>
      <c r="P16" s="108">
        <f>VLOOKUP($A16,'PA GPS 2026 '!$A$4:$V$461,P$4,0)</f>
        <v>20</v>
      </c>
      <c r="Q16" s="108">
        <f>VLOOKUP($A16,'PA GPS 2026 '!$A$4:$V$461,Q$4,0)</f>
        <v>1</v>
      </c>
      <c r="R16" s="108" t="str">
        <f>VLOOKUP($A16,'PA GPS 2026 '!$A$4:$V$461,R$4,0)</f>
        <v>Númerica</v>
      </c>
      <c r="S16" s="108" t="str">
        <f>VLOOKUP($A16,'PA GPS 2026 '!$A$4:$V$461,S$4,0)</f>
        <v># de Solución planeada y gestionada / 1 Solución a ser planeada y gestionada</v>
      </c>
      <c r="T16" s="109">
        <f>VLOOKUP($A16,'PA GPS 2026 '!$A$4:$V$461,T$4,0)</f>
        <v>46083</v>
      </c>
      <c r="U16" s="109">
        <f>VLOOKUP($A16,'PA GPS 2026 '!$A$4:$V$461,U$4,0)</f>
        <v>46142</v>
      </c>
      <c r="V16" s="108" t="str">
        <f>VLOOKUP($A16,'PA GPS 2026 '!$A$4:$V$461,V$4,0)</f>
        <v>11-GRUPO DE TRABAJO DE COBRO COACTIVO;
20-OFICINA DE TECNOLOGÍA E INFORMÁTICA</v>
      </c>
    </row>
    <row r="17" spans="1:22" ht="58.5" customHeight="1" x14ac:dyDescent="0.25">
      <c r="A17" s="12" t="s">
        <v>806</v>
      </c>
      <c r="B17" s="108" t="str">
        <f>VLOOKUP($A17,'PA GPS 2026 '!$A$4:$V$461,B$4,0)</f>
        <v>11-GRUPO DE TRABAJO DE COBRO COACTIVO</v>
      </c>
      <c r="C17" s="108">
        <f>VLOOKUP($A17,'PA GPS 2026 '!$A$4:$V$461,C$4,0)</f>
        <v>0</v>
      </c>
      <c r="D17" s="108" t="str">
        <f>VLOOKUP($A17,'PA GPS 2026 '!$A$4:$V$461,D$4,0)</f>
        <v>Actividad propia</v>
      </c>
      <c r="E17" s="108" t="str">
        <f>VLOOKUP($A17,'PA GPS 2026 '!$A$4:$V$461,E$4,0)</f>
        <v>11.1.3</v>
      </c>
      <c r="F17" s="108" t="str">
        <f>VLOOKUP($A17,'PA GPS 2026 '!$A$4:$V$461,F$4,0)</f>
        <v>N/A</v>
      </c>
      <c r="G17" s="108" t="str">
        <f>VLOOKUP($A17,'PA GPS 2026 '!$A$4:$V$461,G$4,0)</f>
        <v>N/A</v>
      </c>
      <c r="H17" s="108" t="str">
        <f>VLOOKUP($A17,'PA GPS 2026 '!$A$4:$V$461,H$4,0)</f>
        <v>N/A</v>
      </c>
      <c r="I17" s="108" t="str">
        <f>VLOOKUP($A17,'PA GPS 2026 '!$A$4:$V$461,I$4,0)</f>
        <v>N/A</v>
      </c>
      <c r="J17" s="108" t="str">
        <f>VLOOKUP($A17,'PA GPS 2026 '!$A$4:$V$461,J$4,0)</f>
        <v>N/A</v>
      </c>
      <c r="K17" s="108" t="str">
        <f>VLOOKUP($A17,'PA GPS 2026 '!$A$4:$V$461,K$4,0)</f>
        <v>N/A</v>
      </c>
      <c r="L17" s="108" t="str">
        <f>VLOOKUP($A17,'PA GPS 2026 '!$A$4:$V$461,L$4,0)</f>
        <v>N/A</v>
      </c>
      <c r="M17" s="108" t="str">
        <f>VLOOKUP($A17,'PA GPS 2026 '!$A$4:$V$461,M$4,0)</f>
        <v>N/A</v>
      </c>
      <c r="N17" s="108" t="str">
        <f>VLOOKUP($A17,'PA GPS 2026 '!$A$4:$V$461,N$4,0)</f>
        <v>N/A</v>
      </c>
      <c r="O17" s="108" t="str">
        <f>VLOOKUP($A17,'PA GPS 2026 '!$A$4:$V$461,O$4,0)</f>
        <v>Diseñar la solución (1. Diseño de arquitectura actualizada en la herramienta especializada de arquitectura / Único entregable)</v>
      </c>
      <c r="P17" s="108">
        <f>VLOOKUP($A17,'PA GPS 2026 '!$A$4:$V$461,P$4,0)</f>
        <v>20</v>
      </c>
      <c r="Q17" s="108">
        <f>VLOOKUP($A17,'PA GPS 2026 '!$A$4:$V$461,Q$4,0)</f>
        <v>1</v>
      </c>
      <c r="R17" s="108" t="str">
        <f>VLOOKUP($A17,'PA GPS 2026 '!$A$4:$V$461,R$4,0)</f>
        <v>Númerica</v>
      </c>
      <c r="S17" s="108" t="str">
        <f>VLOOKUP($A17,'PA GPS 2026 '!$A$4:$V$461,S$4,0)</f>
        <v># de Solución diseñada / 1 Solución a diseñar</v>
      </c>
      <c r="T17" s="109">
        <f>VLOOKUP($A17,'PA GPS 2026 '!$A$4:$V$461,T$4,0)</f>
        <v>46146</v>
      </c>
      <c r="U17" s="109">
        <f>VLOOKUP($A17,'PA GPS 2026 '!$A$4:$V$461,U$4,0)</f>
        <v>46171</v>
      </c>
      <c r="V17" s="108" t="str">
        <f>VLOOKUP($A17,'PA GPS 2026 '!$A$4:$V$461,V$4,0)</f>
        <v>11-GRUPO DE TRABAJO DE COBRO COACTIVO;
20-OFICINA DE TECNOLOGÍA E INFORMÁTICA</v>
      </c>
    </row>
    <row r="18" spans="1:22" ht="58.5" customHeight="1" x14ac:dyDescent="0.25">
      <c r="A18" s="12" t="s">
        <v>809</v>
      </c>
      <c r="B18" s="108" t="str">
        <f>VLOOKUP($A18,'PA GPS 2026 '!$A$4:$V$461,B$4,0)</f>
        <v>11-GRUPO DE TRABAJO DE COBRO COACTIVO</v>
      </c>
      <c r="C18" s="108">
        <f>VLOOKUP($A18,'PA GPS 2026 '!$A$4:$V$461,C$4,0)</f>
        <v>0</v>
      </c>
      <c r="D18" s="108" t="str">
        <f>VLOOKUP($A18,'PA GPS 2026 '!$A$4:$V$461,D$4,0)</f>
        <v>Actividad propia</v>
      </c>
      <c r="E18" s="108" t="str">
        <f>VLOOKUP($A18,'PA GPS 2026 '!$A$4:$V$461,E$4,0)</f>
        <v>11.1.4</v>
      </c>
      <c r="F18" s="108" t="str">
        <f>VLOOKUP($A18,'PA GPS 2026 '!$A$4:$V$461,F$4,0)</f>
        <v>N/A</v>
      </c>
      <c r="G18" s="108" t="str">
        <f>VLOOKUP($A18,'PA GPS 2026 '!$A$4:$V$461,G$4,0)</f>
        <v>N/A</v>
      </c>
      <c r="H18" s="108" t="str">
        <f>VLOOKUP($A18,'PA GPS 2026 '!$A$4:$V$461,H$4,0)</f>
        <v>N/A</v>
      </c>
      <c r="I18" s="108" t="str">
        <f>VLOOKUP($A18,'PA GPS 2026 '!$A$4:$V$461,I$4,0)</f>
        <v>N/A</v>
      </c>
      <c r="J18" s="108" t="str">
        <f>VLOOKUP($A18,'PA GPS 2026 '!$A$4:$V$461,J$4,0)</f>
        <v>N/A</v>
      </c>
      <c r="K18" s="108" t="str">
        <f>VLOOKUP($A18,'PA GPS 2026 '!$A$4:$V$461,K$4,0)</f>
        <v>N/A</v>
      </c>
      <c r="L18" s="108" t="str">
        <f>VLOOKUP($A18,'PA GPS 2026 '!$A$4:$V$461,L$4,0)</f>
        <v>N/A</v>
      </c>
      <c r="M18" s="108" t="str">
        <f>VLOOKUP($A18,'PA GPS 2026 '!$A$4:$V$461,M$4,0)</f>
        <v>N/A</v>
      </c>
      <c r="N18" s="108" t="str">
        <f>VLOOKUP($A18,'PA GPS 2026 '!$A$4:$V$461,N$4,0)</f>
        <v>N/A</v>
      </c>
      <c r="O18" s="108" t="str">
        <f>VLOOKUP($A18,'PA GPS 2026 '!$A$4:$V$461,O$4,0)</f>
        <v>Construir componentes de software (1.Captura de pantalla  de casos de prueba ejecutados para aceptación / Único entregable)</v>
      </c>
      <c r="P18" s="108">
        <f>VLOOKUP($A18,'PA GPS 2026 '!$A$4:$V$461,P$4,0)</f>
        <v>20</v>
      </c>
      <c r="Q18" s="108">
        <f>VLOOKUP($A18,'PA GPS 2026 '!$A$4:$V$461,Q$4,0)</f>
        <v>1</v>
      </c>
      <c r="R18" s="108" t="str">
        <f>VLOOKUP($A18,'PA GPS 2026 '!$A$4:$V$461,R$4,0)</f>
        <v>Númerica</v>
      </c>
      <c r="S18" s="108" t="str">
        <f>VLOOKUP($A18,'PA GPS 2026 '!$A$4:$V$461,S$4,0)</f>
        <v># de Componente Software construido / 1 Componente Software a construir</v>
      </c>
      <c r="T18" s="109">
        <f>VLOOKUP($A18,'PA GPS 2026 '!$A$4:$V$461,T$4,0)</f>
        <v>46174</v>
      </c>
      <c r="U18" s="109">
        <f>VLOOKUP($A18,'PA GPS 2026 '!$A$4:$V$461,U$4,0)</f>
        <v>46295</v>
      </c>
      <c r="V18" s="108" t="str">
        <f>VLOOKUP($A18,'PA GPS 2026 '!$A$4:$V$461,V$4,0)</f>
        <v>11-GRUPO DE TRABAJO DE COBRO COACTIVO;
20-OFICINA DE TECNOLOGÍA E INFORMÁTICA</v>
      </c>
    </row>
    <row r="19" spans="1:22" ht="58.5" customHeight="1" x14ac:dyDescent="0.25">
      <c r="A19" s="12" t="s">
        <v>812</v>
      </c>
      <c r="B19" s="108" t="str">
        <f>VLOOKUP($A19,'PA GPS 2026 '!$A$4:$V$461,B$4,0)</f>
        <v>11-GRUPO DE TRABAJO DE COBRO COACTIVO</v>
      </c>
      <c r="C19" s="108">
        <f>VLOOKUP($A19,'PA GPS 2026 '!$A$4:$V$461,C$4,0)</f>
        <v>0</v>
      </c>
      <c r="D19" s="108" t="str">
        <f>VLOOKUP($A19,'PA GPS 2026 '!$A$4:$V$461,D$4,0)</f>
        <v>Actividad propia</v>
      </c>
      <c r="E19" s="108" t="str">
        <f>VLOOKUP($A19,'PA GPS 2026 '!$A$4:$V$461,E$4,0)</f>
        <v>11.1.5</v>
      </c>
      <c r="F19" s="108" t="str">
        <f>VLOOKUP($A19,'PA GPS 2026 '!$A$4:$V$461,F$4,0)</f>
        <v>N/A</v>
      </c>
      <c r="G19" s="108" t="str">
        <f>VLOOKUP($A19,'PA GPS 2026 '!$A$4:$V$461,G$4,0)</f>
        <v>N/A</v>
      </c>
      <c r="H19" s="108" t="str">
        <f>VLOOKUP($A19,'PA GPS 2026 '!$A$4:$V$461,H$4,0)</f>
        <v>N/A</v>
      </c>
      <c r="I19" s="108" t="str">
        <f>VLOOKUP($A19,'PA GPS 2026 '!$A$4:$V$461,I$4,0)</f>
        <v>N/A</v>
      </c>
      <c r="J19" s="108" t="str">
        <f>VLOOKUP($A19,'PA GPS 2026 '!$A$4:$V$461,J$4,0)</f>
        <v>N/A</v>
      </c>
      <c r="K19" s="108" t="str">
        <f>VLOOKUP($A19,'PA GPS 2026 '!$A$4:$V$461,K$4,0)</f>
        <v>N/A</v>
      </c>
      <c r="L19" s="108" t="str">
        <f>VLOOKUP($A19,'PA GPS 2026 '!$A$4:$V$461,L$4,0)</f>
        <v>N/A</v>
      </c>
      <c r="M19" s="108" t="str">
        <f>VLOOKUP($A19,'PA GPS 2026 '!$A$4:$V$461,M$4,0)</f>
        <v>N/A</v>
      </c>
      <c r="N19" s="108" t="str">
        <f>VLOOKUP($A19,'PA GPS 2026 '!$A$4:$V$461,N$4,0)</f>
        <v>N/A</v>
      </c>
      <c r="O19" s="108" t="str">
        <f>VLOOKUP($A19,'PA GPS 2026 '!$A$4:$V$461,O$4,0)</f>
        <v>Pruebas de Aceptación (1. Formato Acta de Prueba de Desarrollo de Software GS03-F26 / Único entregable)</v>
      </c>
      <c r="P19" s="108">
        <f>VLOOKUP($A19,'PA GPS 2026 '!$A$4:$V$461,P$4,0)</f>
        <v>10</v>
      </c>
      <c r="Q19" s="108">
        <f>VLOOKUP($A19,'PA GPS 2026 '!$A$4:$V$461,Q$4,0)</f>
        <v>1</v>
      </c>
      <c r="R19" s="108" t="str">
        <f>VLOOKUP($A19,'PA GPS 2026 '!$A$4:$V$461,R$4,0)</f>
        <v>Númerica</v>
      </c>
      <c r="S19" s="108" t="str">
        <f>VLOOKUP($A19,'PA GPS 2026 '!$A$4:$V$461,S$4,0)</f>
        <v># de Acta de pruebas realizadas / 1 Actas de pruebas programadas</v>
      </c>
      <c r="T19" s="109">
        <f>VLOOKUP($A19,'PA GPS 2026 '!$A$4:$V$461,T$4,0)</f>
        <v>46296</v>
      </c>
      <c r="U19" s="109">
        <f>VLOOKUP($A19,'PA GPS 2026 '!$A$4:$V$461,U$4,0)</f>
        <v>46325</v>
      </c>
      <c r="V19" s="108" t="str">
        <f>VLOOKUP($A19,'PA GPS 2026 '!$A$4:$V$461,V$4,0)</f>
        <v>11-GRUPO DE TRABAJO DE COBRO COACTIVO;
141-GRUPO DE TRABAJO DE GESTIÓN DOCUMENTAL Y ARCHIVO;
20-OFICINA DE TECNOLOGÍA E INFORMÁTICA</v>
      </c>
    </row>
    <row r="20" spans="1:22" ht="58.5" customHeight="1" x14ac:dyDescent="0.25">
      <c r="A20" s="12" t="s">
        <v>815</v>
      </c>
      <c r="B20" s="108" t="str">
        <f>VLOOKUP($A20,'PA GPS 2026 '!$A$4:$V$461,B$4,0)</f>
        <v>11-GRUPO DE TRABAJO DE COBRO COACTIVO</v>
      </c>
      <c r="C20" s="108">
        <f>VLOOKUP($A20,'PA GPS 2026 '!$A$4:$V$461,C$4,0)</f>
        <v>0</v>
      </c>
      <c r="D20" s="108" t="str">
        <f>VLOOKUP($A20,'PA GPS 2026 '!$A$4:$V$461,D$4,0)</f>
        <v>Actividad propia</v>
      </c>
      <c r="E20" s="108" t="str">
        <f>VLOOKUP($A20,'PA GPS 2026 '!$A$4:$V$461,E$4,0)</f>
        <v>11.1.6</v>
      </c>
      <c r="F20" s="108" t="str">
        <f>VLOOKUP($A20,'PA GPS 2026 '!$A$4:$V$461,F$4,0)</f>
        <v>N/A</v>
      </c>
      <c r="G20" s="108" t="str">
        <f>VLOOKUP($A20,'PA GPS 2026 '!$A$4:$V$461,G$4,0)</f>
        <v>N/A</v>
      </c>
      <c r="H20" s="108" t="str">
        <f>VLOOKUP($A20,'PA GPS 2026 '!$A$4:$V$461,H$4,0)</f>
        <v>N/A</v>
      </c>
      <c r="I20" s="108" t="str">
        <f>VLOOKUP($A20,'PA GPS 2026 '!$A$4:$V$461,I$4,0)</f>
        <v>N/A</v>
      </c>
      <c r="J20" s="108" t="str">
        <f>VLOOKUP($A20,'PA GPS 2026 '!$A$4:$V$461,J$4,0)</f>
        <v>N/A</v>
      </c>
      <c r="K20" s="108" t="str">
        <f>VLOOKUP($A20,'PA GPS 2026 '!$A$4:$V$461,K$4,0)</f>
        <v>N/A</v>
      </c>
      <c r="L20" s="108" t="str">
        <f>VLOOKUP($A20,'PA GPS 2026 '!$A$4:$V$461,L$4,0)</f>
        <v>N/A</v>
      </c>
      <c r="M20" s="108" t="str">
        <f>VLOOKUP($A20,'PA GPS 2026 '!$A$4:$V$461,M$4,0)</f>
        <v>N/A</v>
      </c>
      <c r="N20" s="108" t="str">
        <f>VLOOKUP($A20,'PA GPS 2026 '!$A$4:$V$461,N$4,0)</f>
        <v>N/A</v>
      </c>
      <c r="O20" s="108" t="str">
        <f>VLOOKUP($A20,'PA GPS 2026 '!$A$4:$V$461,O$4,0)</f>
        <v>Realizar manuales y capacitar a los usuarios (1. Formato Manual Técnico GS03-F22 y 2. Formato Manual de Usuario GS03-F24 o actualizado  3. Registro de Capacitación)</v>
      </c>
      <c r="P20" s="108">
        <f>VLOOKUP($A20,'PA GPS 2026 '!$A$4:$V$461,P$4,0)</f>
        <v>10</v>
      </c>
      <c r="Q20" s="108">
        <f>VLOOKUP($A20,'PA GPS 2026 '!$A$4:$V$461,Q$4,0)</f>
        <v>1</v>
      </c>
      <c r="R20" s="108" t="str">
        <f>VLOOKUP($A20,'PA GPS 2026 '!$A$4:$V$461,R$4,0)</f>
        <v>Númerica</v>
      </c>
      <c r="S20" s="108" t="str">
        <f>VLOOKUP($A20,'PA GPS 2026 '!$A$4:$V$461,S$4,0)</f>
        <v># de Manuales con capacitaciones realizadas / 1 Manuales con capacitaciones a realizar</v>
      </c>
      <c r="T20" s="109">
        <f>VLOOKUP($A20,'PA GPS 2026 '!$A$4:$V$461,T$4,0)</f>
        <v>46329</v>
      </c>
      <c r="U20" s="109">
        <f>VLOOKUP($A20,'PA GPS 2026 '!$A$4:$V$461,U$4,0)</f>
        <v>46339</v>
      </c>
      <c r="V20" s="108" t="str">
        <f>VLOOKUP($A20,'PA GPS 2026 '!$A$4:$V$461,V$4,0)</f>
        <v>11-GRUPO DE TRABAJO DE COBRO COACTIVO;
20-OFICINA DE TECNOLOGÍA E INFORMÁTICA</v>
      </c>
    </row>
    <row r="21" spans="1:22" ht="58.5" customHeight="1" x14ac:dyDescent="0.25">
      <c r="A21" s="12" t="s">
        <v>818</v>
      </c>
      <c r="B21" s="108" t="str">
        <f>VLOOKUP($A21,'PA GPS 2026 '!$A$4:$V$461,B$4,0)</f>
        <v>11-GRUPO DE TRABAJO DE COBRO COACTIVO</v>
      </c>
      <c r="C21" s="108">
        <f>VLOOKUP($A21,'PA GPS 2026 '!$A$4:$V$461,C$4,0)</f>
        <v>0</v>
      </c>
      <c r="D21" s="108" t="str">
        <f>VLOOKUP($A21,'PA GPS 2026 '!$A$4:$V$461,D$4,0)</f>
        <v>Actividad propia</v>
      </c>
      <c r="E21" s="108" t="str">
        <f>VLOOKUP($A21,'PA GPS 2026 '!$A$4:$V$461,E$4,0)</f>
        <v>11.1.7</v>
      </c>
      <c r="F21" s="108" t="str">
        <f>VLOOKUP($A21,'PA GPS 2026 '!$A$4:$V$461,F$4,0)</f>
        <v>N/A</v>
      </c>
      <c r="G21" s="108" t="str">
        <f>VLOOKUP($A21,'PA GPS 2026 '!$A$4:$V$461,G$4,0)</f>
        <v>N/A</v>
      </c>
      <c r="H21" s="108" t="str">
        <f>VLOOKUP($A21,'PA GPS 2026 '!$A$4:$V$461,H$4,0)</f>
        <v>N/A</v>
      </c>
      <c r="I21" s="108" t="str">
        <f>VLOOKUP($A21,'PA GPS 2026 '!$A$4:$V$461,I$4,0)</f>
        <v>N/A</v>
      </c>
      <c r="J21" s="108" t="str">
        <f>VLOOKUP($A21,'PA GPS 2026 '!$A$4:$V$461,J$4,0)</f>
        <v>N/A</v>
      </c>
      <c r="K21" s="108" t="str">
        <f>VLOOKUP($A21,'PA GPS 2026 '!$A$4:$V$461,K$4,0)</f>
        <v>N/A</v>
      </c>
      <c r="L21" s="108" t="str">
        <f>VLOOKUP($A21,'PA GPS 2026 '!$A$4:$V$461,L$4,0)</f>
        <v>N/A</v>
      </c>
      <c r="M21" s="108" t="str">
        <f>VLOOKUP($A21,'PA GPS 2026 '!$A$4:$V$461,M$4,0)</f>
        <v>N/A</v>
      </c>
      <c r="N21" s="108" t="str">
        <f>VLOOKUP($A21,'PA GPS 2026 '!$A$4:$V$461,N$4,0)</f>
        <v>N/A</v>
      </c>
      <c r="O21" s="108" t="str">
        <f>VLOOKUP($A21,'PA GPS 2026 '!$A$4:$V$461,O$4,0)</f>
        <v>Realizar cierre del proyecto (1. Formato Arquitectura de Software GS03F21 actualizado, 2. Formato Acta de Entrega de Desarrollo de Software GS03-F25)</v>
      </c>
      <c r="P21" s="108">
        <f>VLOOKUP($A21,'PA GPS 2026 '!$A$4:$V$461,P$4,0)</f>
        <v>10</v>
      </c>
      <c r="Q21" s="108">
        <f>VLOOKUP($A21,'PA GPS 2026 '!$A$4:$V$461,Q$4,0)</f>
        <v>1</v>
      </c>
      <c r="R21" s="108" t="str">
        <f>VLOOKUP($A21,'PA GPS 2026 '!$A$4:$V$461,R$4,0)</f>
        <v>Númerica</v>
      </c>
      <c r="S21" s="108" t="str">
        <f>VLOOKUP($A21,'PA GPS 2026 '!$A$4:$V$461,S$4,0)</f>
        <v># de Acta de Entrega de Desarrollo de Software GS03-f25 / 1 Acta de Entrega de Desarrollo de Software GS03-F25 a entregar</v>
      </c>
      <c r="T21" s="109">
        <f>VLOOKUP($A21,'PA GPS 2026 '!$A$4:$V$461,T$4,0)</f>
        <v>46343</v>
      </c>
      <c r="U21" s="109">
        <f>VLOOKUP($A21,'PA GPS 2026 '!$A$4:$V$461,U$4,0)</f>
        <v>46356</v>
      </c>
      <c r="V21" s="108" t="str">
        <f>VLOOKUP($A21,'PA GPS 2026 '!$A$4:$V$461,V$4,0)</f>
        <v>11-GRUPO DE TRABAJO DE COBRO COACTIVO;
20-OFICINA DE TECNOLOGÍA E INFORMÁTICA</v>
      </c>
    </row>
    <row r="22" spans="1:22" ht="58.5" customHeight="1" x14ac:dyDescent="0.25">
      <c r="A22" s="12" t="s">
        <v>821</v>
      </c>
      <c r="B22" s="111" t="str">
        <f>VLOOKUP($A22,'PA GPS 2026 '!$A$4:$V$461,B$4,0)</f>
        <v>11-GRUPO DE TRABAJO DE COBRO COACTIVO</v>
      </c>
      <c r="C22" s="111">
        <f>VLOOKUP($A22,'PA GPS 2026 '!$A$4:$V$461,C$4,0)</f>
        <v>0</v>
      </c>
      <c r="D22" s="111" t="str">
        <f>VLOOKUP($A22,'PA GPS 2026 '!$A$4:$V$461,D$4,0)</f>
        <v>Producto</v>
      </c>
      <c r="E22" s="111" t="str">
        <f>VLOOKUP($A22,'PA GPS 2026 '!$A$4:$V$461,E$4,0)</f>
        <v>11.2</v>
      </c>
      <c r="F22" s="111" t="str">
        <f>VLOOKUP($A22,'PA GPS 2026 '!$A$4:$V$461,F$4,0)</f>
        <v>Innovador</v>
      </c>
      <c r="G22" s="111" t="str">
        <f>VLOOKUP($A22,'PA GPS 2026 '!$A$4:$V$461,G$4,0)</f>
        <v xml:space="preserve">Fortalecer la infraestructura, uso y aprovechamiento de las tecnologías de la información, para optimizar la capacidad institucional
</v>
      </c>
      <c r="H22" s="111" t="str">
        <f>VLOOKUP($A22,'PA GPS 2026 '!$A$4:$V$461,H$4,0)</f>
        <v xml:space="preserve">Cumplimiento de productos del PAI asociados a Fortalecer la infraestructura, uso y aprovechamiento de las tecnologías de la información, para optimizar la capacidad institucional
</v>
      </c>
      <c r="I22" s="111" t="str">
        <f>VLOOKUP($A22,'PA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2" s="111" t="str">
        <f>VLOOKUP($A22,'PA GPS 2026 '!$A$4:$V$461,J$4,0)</f>
        <v>N/A</v>
      </c>
      <c r="K22" s="111" t="str">
        <f>VLOOKUP($A22,'PA GPS 2026 '!$A$4:$V$461,K$4,0)</f>
        <v>Si</v>
      </c>
      <c r="L22" s="111" t="str">
        <f>VLOOKUP($A22,'PA GPS 2026 '!$A$4:$V$461,L$4,0)</f>
        <v>FUNCIONAMIENTO</v>
      </c>
      <c r="M22" s="111" t="str">
        <f>VLOOKUP($A22,'PA GPS 2026 '!$A$4:$V$461,M$4,0)</f>
        <v>Política Fortalecimiento Organizacional y Simplificación de Procesos _DIMENSIÓN Gestión con Valores para Resultados</v>
      </c>
      <c r="N22" s="111" t="str">
        <f>VLOOKUP($A22,'PA GPS 2026 '!$A$4:$V$461,N$4,0)</f>
        <v>PND - 5-31-5-b- Convergencia regional - Entidades públicas territoriales y nacionales fortalecidas</v>
      </c>
      <c r="O22" s="111" t="str">
        <f>VLOOKUP($A22,'PA GPS 2026 '!$A$4:$V$461,O$4,0)</f>
        <v>Diagnóstico para realizar el piloto para la interoperabilidad del aplicativo de cobro coactivo con páginas  externas, (VUR, SIFIN, RUNT, ETC), diseñado. (Diagnóstico diseñado)</v>
      </c>
      <c r="P22" s="111">
        <f>VLOOKUP($A22,'PA GPS 2026 '!$A$4:$V$461,P$4,0)</f>
        <v>50</v>
      </c>
      <c r="Q22" s="111">
        <f>VLOOKUP($A22,'PA GPS 2026 '!$A$4:$V$461,Q$4,0)</f>
        <v>1</v>
      </c>
      <c r="R22" s="111" t="str">
        <f>VLOOKUP($A22,'PA GPS 2026 '!$A$4:$V$461,R$4,0)</f>
        <v>Númerica</v>
      </c>
      <c r="S22" s="111" t="str">
        <f>VLOOKUP($A22,'PA GPS 2026 '!$A$4:$V$461,S$4,0)</f>
        <v># de Diagnostico diseñado / 1 Diagnostico a diseñado</v>
      </c>
      <c r="T22" s="112">
        <f>VLOOKUP($A22,'PA GPS 2026 '!$A$4:$V$461,T$4,0)</f>
        <v>46055</v>
      </c>
      <c r="U22" s="112">
        <f>VLOOKUP($A22,'PA GPS 2026 '!$A$4:$V$461,U$4,0)</f>
        <v>46234</v>
      </c>
      <c r="V22" s="111" t="str">
        <f>VLOOKUP($A22,'PA GPS 2026 '!$A$4:$V$461,V$4,0)</f>
        <v>11-GRUPO DE TRABAJO DE COBRO COACTIVO;
20-OFICINA DE TECNOLOGÍA E INFORMÁTICA</v>
      </c>
    </row>
    <row r="23" spans="1:22" ht="58.5" customHeight="1" x14ac:dyDescent="0.25">
      <c r="A23" s="12" t="s">
        <v>824</v>
      </c>
      <c r="B23" s="108" t="str">
        <f>VLOOKUP($A23,'PA GPS 2026 '!$A$4:$V$461,B$4,0)</f>
        <v>11-GRUPO DE TRABAJO DE COBRO COACTIVO</v>
      </c>
      <c r="C23" s="108">
        <f>VLOOKUP($A23,'PA GPS 2026 '!$A$4:$V$461,C$4,0)</f>
        <v>0</v>
      </c>
      <c r="D23" s="108" t="str">
        <f>VLOOKUP($A23,'PA GPS 2026 '!$A$4:$V$461,D$4,0)</f>
        <v>Actividad propia</v>
      </c>
      <c r="E23" s="108" t="str">
        <f>VLOOKUP($A23,'PA GPS 2026 '!$A$4:$V$461,E$4,0)</f>
        <v>11.2.1</v>
      </c>
      <c r="F23" s="108" t="str">
        <f>VLOOKUP($A23,'PA GPS 2026 '!$A$4:$V$461,F$4,0)</f>
        <v>N/A</v>
      </c>
      <c r="G23" s="108" t="str">
        <f>VLOOKUP($A23,'PA GPS 2026 '!$A$4:$V$461,G$4,0)</f>
        <v>N/A</v>
      </c>
      <c r="H23" s="108" t="str">
        <f>VLOOKUP($A23,'PA GPS 2026 '!$A$4:$V$461,H$4,0)</f>
        <v>N/A</v>
      </c>
      <c r="I23" s="108" t="str">
        <f>VLOOKUP($A23,'PA GPS 2026 '!$A$4:$V$461,I$4,0)</f>
        <v>N/A</v>
      </c>
      <c r="J23" s="108" t="str">
        <f>VLOOKUP($A23,'PA GPS 2026 '!$A$4:$V$461,J$4,0)</f>
        <v>N/A</v>
      </c>
      <c r="K23" s="108" t="str">
        <f>VLOOKUP($A23,'PA GPS 2026 '!$A$4:$V$461,K$4,0)</f>
        <v>N/A</v>
      </c>
      <c r="L23" s="108" t="str">
        <f>VLOOKUP($A23,'PA GPS 2026 '!$A$4:$V$461,L$4,0)</f>
        <v>N/A</v>
      </c>
      <c r="M23" s="108" t="str">
        <f>VLOOKUP($A23,'PA GPS 2026 '!$A$4:$V$461,M$4,0)</f>
        <v>N/A</v>
      </c>
      <c r="N23" s="108" t="str">
        <f>VLOOKUP($A23,'PA GPS 2026 '!$A$4:$V$461,N$4,0)</f>
        <v>N/A</v>
      </c>
      <c r="O23" s="108" t="str">
        <f>VLOOKUP($A23,'PA GPS 2026 '!$A$4:$V$461,O$4,0)</f>
        <v>Elaborar y aprobar requerimiento (1. Formato Solicitud de Requerimientos a Sistemas de Información GS03-F18, 2. Formato Lista de Chequeo de Requisitos de Seguridad de la Información GS03-F27 (Opcional) )</v>
      </c>
      <c r="P23" s="108">
        <f>VLOOKUP($A23,'PA GPS 2026 '!$A$4:$V$461,P$4,0)</f>
        <v>40</v>
      </c>
      <c r="Q23" s="108">
        <f>VLOOKUP($A23,'PA GPS 2026 '!$A$4:$V$461,Q$4,0)</f>
        <v>1</v>
      </c>
      <c r="R23" s="108" t="str">
        <f>VLOOKUP($A23,'PA GPS 2026 '!$A$4:$V$461,R$4,0)</f>
        <v>Númerica</v>
      </c>
      <c r="S23" s="108" t="str">
        <f>VLOOKUP($A23,'PA GPS 2026 '!$A$4:$V$461,S$4,0)</f>
        <v># de Requerimientos elaborados / 1 Requerimientos a elaborar</v>
      </c>
      <c r="T23" s="109">
        <f>VLOOKUP($A23,'PA GPS 2026 '!$A$4:$V$461,T$4,0)</f>
        <v>46055</v>
      </c>
      <c r="U23" s="109">
        <f>VLOOKUP($A23,'PA GPS 2026 '!$A$4:$V$461,U$4,0)</f>
        <v>46142</v>
      </c>
      <c r="V23" s="108" t="str">
        <f>VLOOKUP($A23,'PA GPS 2026 '!$A$4:$V$461,V$4,0)</f>
        <v>11-GRUPO DE TRABAJO DE COBRO COACTIVO;
20-OFICINA DE TECNOLOGÍA E INFORMÁTICA</v>
      </c>
    </row>
    <row r="24" spans="1:22" ht="58.5" customHeight="1" x14ac:dyDescent="0.25">
      <c r="A24" s="12" t="s">
        <v>826</v>
      </c>
      <c r="B24" s="108" t="str">
        <f>VLOOKUP($A24,'PA GPS 2026 '!$A$4:$V$461,B$4,0)</f>
        <v>11-GRUPO DE TRABAJO DE COBRO COACTIVO</v>
      </c>
      <c r="C24" s="108">
        <f>VLOOKUP($A24,'PA GPS 2026 '!$A$4:$V$461,C$4,0)</f>
        <v>0</v>
      </c>
      <c r="D24" s="108" t="str">
        <f>VLOOKUP($A24,'PA GPS 2026 '!$A$4:$V$461,D$4,0)</f>
        <v>Actividad propia</v>
      </c>
      <c r="E24" s="108" t="str">
        <f>VLOOKUP($A24,'PA GPS 2026 '!$A$4:$V$461,E$4,0)</f>
        <v>11.2.2</v>
      </c>
      <c r="F24" s="108" t="str">
        <f>VLOOKUP($A24,'PA GPS 2026 '!$A$4:$V$461,F$4,0)</f>
        <v>N/A</v>
      </c>
      <c r="G24" s="108" t="str">
        <f>VLOOKUP($A24,'PA GPS 2026 '!$A$4:$V$461,G$4,0)</f>
        <v>N/A</v>
      </c>
      <c r="H24" s="108" t="str">
        <f>VLOOKUP($A24,'PA GPS 2026 '!$A$4:$V$461,H$4,0)</f>
        <v>N/A</v>
      </c>
      <c r="I24" s="108" t="str">
        <f>VLOOKUP($A24,'PA GPS 2026 '!$A$4:$V$461,I$4,0)</f>
        <v>N/A</v>
      </c>
      <c r="J24" s="108" t="str">
        <f>VLOOKUP($A24,'PA GPS 2026 '!$A$4:$V$461,J$4,0)</f>
        <v>N/A</v>
      </c>
      <c r="K24" s="108" t="str">
        <f>VLOOKUP($A24,'PA GPS 2026 '!$A$4:$V$461,K$4,0)</f>
        <v>N/A</v>
      </c>
      <c r="L24" s="108" t="str">
        <f>VLOOKUP($A24,'PA GPS 2026 '!$A$4:$V$461,L$4,0)</f>
        <v>N/A</v>
      </c>
      <c r="M24" s="108" t="str">
        <f>VLOOKUP($A24,'PA GPS 2026 '!$A$4:$V$461,M$4,0)</f>
        <v>N/A</v>
      </c>
      <c r="N24" s="108" t="str">
        <f>VLOOKUP($A24,'PA GPS 2026 '!$A$4:$V$461,N$4,0)</f>
        <v>N/A</v>
      </c>
      <c r="O24" s="108" t="str">
        <f>VLOOKUP($A24,'PA GPS 2026 '!$A$4:$V$461,O$4,0)</f>
        <v>Diseñar la solución (1. Anteproyecto (Alcance, estado del arte, metodología, métricas, cronograma, etc.) / Único entregable)</v>
      </c>
      <c r="P24" s="108">
        <f>VLOOKUP($A24,'PA GPS 2026 '!$A$4:$V$461,P$4,0)</f>
        <v>60</v>
      </c>
      <c r="Q24" s="108">
        <f>VLOOKUP($A24,'PA GPS 2026 '!$A$4:$V$461,Q$4,0)</f>
        <v>1</v>
      </c>
      <c r="R24" s="108" t="str">
        <f>VLOOKUP($A24,'PA GPS 2026 '!$A$4:$V$461,R$4,0)</f>
        <v>Númerica</v>
      </c>
      <c r="S24" s="108" t="str">
        <f>VLOOKUP($A24,'PA GPS 2026 '!$A$4:$V$461,S$4,0)</f>
        <v># de Solución diseñada / 1 Solución por diseñar</v>
      </c>
      <c r="T24" s="109">
        <f>VLOOKUP($A24,'PA GPS 2026 '!$A$4:$V$461,T$4,0)</f>
        <v>46146</v>
      </c>
      <c r="U24" s="109">
        <f>VLOOKUP($A24,'PA GPS 2026 '!$A$4:$V$461,U$4,0)</f>
        <v>46234</v>
      </c>
      <c r="V24" s="108" t="str">
        <f>VLOOKUP($A24,'PA GPS 2026 '!$A$4:$V$461,V$4,0)</f>
        <v>11-GRUPO DE TRABAJO DE COBRO COACTIVO;
20-OFICINA DE TECNOLOGÍA E INFORMÁTICA</v>
      </c>
    </row>
    <row r="25" spans="1:22" ht="58.5" customHeight="1" x14ac:dyDescent="0.25">
      <c r="A25" s="12" t="s">
        <v>220</v>
      </c>
      <c r="B25" s="111" t="str">
        <f>VLOOKUP($A25,'PA GPS 2026 '!$A$4:$V$461,B$4,0)</f>
        <v>12-GRUPO DE TRABAJO DE REGULACIÓN</v>
      </c>
      <c r="C25" s="111">
        <f>VLOOKUP($A25,'PA GPS 2026 '!$A$4:$V$461,C$4,0)</f>
        <v>0</v>
      </c>
      <c r="D25" s="111" t="str">
        <f>VLOOKUP($A25,'PA GPS 2026 '!$A$4:$V$461,D$4,0)</f>
        <v>Producto</v>
      </c>
      <c r="E25" s="111" t="str">
        <f>VLOOKUP($A25,'PA GPS 2026 '!$A$4:$V$461,E$4,0)</f>
        <v>12.1</v>
      </c>
      <c r="F25" s="111" t="str">
        <f>VLOOKUP($A25,'PA GPS 2026 '!$A$4:$V$461,F$4,0)</f>
        <v>Operativo</v>
      </c>
      <c r="G25" s="111" t="str">
        <f>VLOOKUP($A25,'PA GPS 2026 '!$A$4:$V$461,G$4,0)</f>
        <v xml:space="preserve">Fortalecer la infraestructura, uso y aprovechamiento de las tecnologías de la información, para optimizar la capacidad institucional
</v>
      </c>
      <c r="H25" s="111" t="str">
        <f>VLOOKUP($A25,'PA GPS 2026 '!$A$4:$V$461,H$4,0)</f>
        <v>Avance promedio de cumplimiento de productos asociados a fortalecer la infraestructura, uso y aprovechamiento de las tecnologías de la información, para optimizar la capacidad institucional</v>
      </c>
      <c r="I25" s="111" t="str">
        <f>VLOOKUP($A25,'PA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5" s="111" t="str">
        <f>VLOOKUP($A25,'PA GPS 2026 '!$A$4:$V$461,J$4,0)</f>
        <v>N/A</v>
      </c>
      <c r="K25" s="111" t="str">
        <f>VLOOKUP($A25,'PA GPS 2026 '!$A$4:$V$461,K$4,0)</f>
        <v>No</v>
      </c>
      <c r="L25" s="111" t="str">
        <f>VLOOKUP($A25,'PA GPS 2026 '!$A$4:$V$461,L$4,0)</f>
        <v>FUNCIONAMIENTO</v>
      </c>
      <c r="M25" s="111" t="str">
        <f>VLOOKUP($A25,'PA GPS 2026 '!$A$4:$V$461,M$4,0)</f>
        <v>Política Mejora Normativa _DIMENSIÓN Gestión con Valores para Resultados</v>
      </c>
      <c r="N25" s="111" t="str">
        <f>VLOOKUP($A25,'PA GPS 2026 '!$A$4:$V$461,N$4,0)</f>
        <v>Cierre de brechas MIPG;
PND - 5-31-5-d- Convergencia regional - Gobierno digital para la gente</v>
      </c>
      <c r="O25" s="111" t="str">
        <f>VLOOKUP($A25,'PA GPS 2026 '!$A$4:$V$461,O$4,0)</f>
        <v>Requerimiento al Ministerio de Justicia y del Derecho para integrar la Circular Única de la Superintendencia de Industria y Comercio en el Sistema Único de Información Normativa – SUIN de Juriscol, enviado(Requerimiento enviado al Ministerio /único entregable)</v>
      </c>
      <c r="P25" s="111">
        <f>VLOOKUP($A25,'PA GPS 2026 '!$A$4:$V$461,P$4,0)</f>
        <v>25</v>
      </c>
      <c r="Q25" s="111">
        <f>VLOOKUP($A25,'PA GPS 2026 '!$A$4:$V$461,Q$4,0)</f>
        <v>1</v>
      </c>
      <c r="R25" s="111" t="str">
        <f>VLOOKUP($A25,'PA GPS 2026 '!$A$4:$V$461,R$4,0)</f>
        <v>Númerica</v>
      </c>
      <c r="S25" s="111" t="str">
        <f>VLOOKUP($A25,'PA GPS 2026 '!$A$4:$V$461,S$4,0)</f>
        <v># de Requerimiento al Ministerio enviado / 1 Requerimiento al Ministerio para enviar</v>
      </c>
      <c r="T25" s="112">
        <f>VLOOKUP($A25,'PA GPS 2026 '!$A$4:$V$461,T$4,0)</f>
        <v>46055</v>
      </c>
      <c r="U25" s="112">
        <f>VLOOKUP($A25,'PA GPS 2026 '!$A$4:$V$461,U$4,0)</f>
        <v>46171</v>
      </c>
      <c r="V25" s="111" t="str">
        <f>VLOOKUP($A25,'PA GPS 2026 '!$A$4:$V$461,V$4,0)</f>
        <v>12-GRUPO DE TRABAJO DE REGULACIÓN</v>
      </c>
    </row>
    <row r="26" spans="1:22" ht="58.5" customHeight="1" x14ac:dyDescent="0.25">
      <c r="A26" s="12" t="s">
        <v>221</v>
      </c>
      <c r="B26" s="108" t="str">
        <f>VLOOKUP($A26,'PA GPS 2026 '!$A$4:$V$461,B$4,0)</f>
        <v>12-GRUPO DE TRABAJO DE REGULACIÓN</v>
      </c>
      <c r="C26" s="108">
        <f>VLOOKUP($A26,'PA GPS 2026 '!$A$4:$V$461,C$4,0)</f>
        <v>0</v>
      </c>
      <c r="D26" s="108" t="str">
        <f>VLOOKUP($A26,'PA GPS 2026 '!$A$4:$V$461,D$4,0)</f>
        <v>Actividad propia</v>
      </c>
      <c r="E26" s="108" t="str">
        <f>VLOOKUP($A26,'PA GPS 2026 '!$A$4:$V$461,E$4,0)</f>
        <v>12.1.1</v>
      </c>
      <c r="F26" s="108" t="str">
        <f>VLOOKUP($A26,'PA GPS 2026 '!$A$4:$V$461,F$4,0)</f>
        <v>N/A</v>
      </c>
      <c r="G26" s="108" t="str">
        <f>VLOOKUP($A26,'PA GPS 2026 '!$A$4:$V$461,G$4,0)</f>
        <v>N/A</v>
      </c>
      <c r="H26" s="108" t="str">
        <f>VLOOKUP($A26,'PA GPS 2026 '!$A$4:$V$461,H$4,0)</f>
        <v>N/A</v>
      </c>
      <c r="I26" s="108" t="str">
        <f>VLOOKUP($A26,'PA GPS 2026 '!$A$4:$V$461,I$4,0)</f>
        <v>N/A</v>
      </c>
      <c r="J26" s="108" t="str">
        <f>VLOOKUP($A26,'PA GPS 2026 '!$A$4:$V$461,J$4,0)</f>
        <v>N/A</v>
      </c>
      <c r="K26" s="108" t="str">
        <f>VLOOKUP($A26,'PA GPS 2026 '!$A$4:$V$461,K$4,0)</f>
        <v>N/A</v>
      </c>
      <c r="L26" s="108" t="str">
        <f>VLOOKUP($A26,'PA GPS 2026 '!$A$4:$V$461,L$4,0)</f>
        <v>N/A</v>
      </c>
      <c r="M26" s="108" t="str">
        <f>VLOOKUP($A26,'PA GPS 2026 '!$A$4:$V$461,M$4,0)</f>
        <v>N/A</v>
      </c>
      <c r="N26" s="108" t="str">
        <f>VLOOKUP($A26,'PA GPS 2026 '!$A$4:$V$461,N$4,0)</f>
        <v>N/A</v>
      </c>
      <c r="O26" s="108" t="str">
        <f>VLOOKUP($A26,'PA GPS 2026 '!$A$4:$V$461,O$4,0)</f>
        <v>Realizar mesa de trabajo con el Ministerio de Justicia y del Derecho para elevar requerimiento formal de ajuste y actualización de la Circular Única en el SUIN de Juriscol(Acta y/o lista de asistencia-Único entregable)</v>
      </c>
      <c r="P26" s="108">
        <f>VLOOKUP($A26,'PA GPS 2026 '!$A$4:$V$461,P$4,0)</f>
        <v>30</v>
      </c>
      <c r="Q26" s="108">
        <f>VLOOKUP($A26,'PA GPS 2026 '!$A$4:$V$461,Q$4,0)</f>
        <v>1</v>
      </c>
      <c r="R26" s="108" t="str">
        <f>VLOOKUP($A26,'PA GPS 2026 '!$A$4:$V$461,R$4,0)</f>
        <v>Númerica</v>
      </c>
      <c r="S26" s="108" t="str">
        <f>VLOOKUP($A26,'PA GPS 2026 '!$A$4:$V$461,S$4,0)</f>
        <v># de Mesa de trabajo con el Ministerio realizada / 1 Mesa de trabajo con el Ministerio a realizar</v>
      </c>
      <c r="T26" s="109">
        <f>VLOOKUP($A26,'PA GPS 2026 '!$A$4:$V$461,T$4,0)</f>
        <v>46055</v>
      </c>
      <c r="U26" s="109">
        <f>VLOOKUP($A26,'PA GPS 2026 '!$A$4:$V$461,U$4,0)</f>
        <v>46080</v>
      </c>
      <c r="V26" s="108" t="str">
        <f>VLOOKUP($A26,'PA GPS 2026 '!$A$4:$V$461,V$4,0)</f>
        <v>12-GRUPO DE TRABAJO DE REGULACIÓN</v>
      </c>
    </row>
    <row r="27" spans="1:22" ht="58.5" customHeight="1" x14ac:dyDescent="0.25">
      <c r="A27" s="12" t="s">
        <v>222</v>
      </c>
      <c r="B27" s="108" t="str">
        <f>VLOOKUP($A27,'PA GPS 2026 '!$A$4:$V$461,B$4,0)</f>
        <v>12-GRUPO DE TRABAJO DE REGULACIÓN</v>
      </c>
      <c r="C27" s="108">
        <f>VLOOKUP($A27,'PA GPS 2026 '!$A$4:$V$461,C$4,0)</f>
        <v>0</v>
      </c>
      <c r="D27" s="108" t="str">
        <f>VLOOKUP($A27,'PA GPS 2026 '!$A$4:$V$461,D$4,0)</f>
        <v>Actividad propia</v>
      </c>
      <c r="E27" s="108" t="str">
        <f>VLOOKUP($A27,'PA GPS 2026 '!$A$4:$V$461,E$4,0)</f>
        <v>12.1.2</v>
      </c>
      <c r="F27" s="108" t="str">
        <f>VLOOKUP($A27,'PA GPS 2026 '!$A$4:$V$461,F$4,0)</f>
        <v>N/A</v>
      </c>
      <c r="G27" s="108" t="str">
        <f>VLOOKUP($A27,'PA GPS 2026 '!$A$4:$V$461,G$4,0)</f>
        <v>N/A</v>
      </c>
      <c r="H27" s="108" t="str">
        <f>VLOOKUP($A27,'PA GPS 2026 '!$A$4:$V$461,H$4,0)</f>
        <v>N/A</v>
      </c>
      <c r="I27" s="108" t="str">
        <f>VLOOKUP($A27,'PA GPS 2026 '!$A$4:$V$461,I$4,0)</f>
        <v>N/A</v>
      </c>
      <c r="J27" s="108" t="str">
        <f>VLOOKUP($A27,'PA GPS 2026 '!$A$4:$V$461,J$4,0)</f>
        <v>N/A</v>
      </c>
      <c r="K27" s="108" t="str">
        <f>VLOOKUP($A27,'PA GPS 2026 '!$A$4:$V$461,K$4,0)</f>
        <v>N/A</v>
      </c>
      <c r="L27" s="108" t="str">
        <f>VLOOKUP($A27,'PA GPS 2026 '!$A$4:$V$461,L$4,0)</f>
        <v>N/A</v>
      </c>
      <c r="M27" s="108" t="str">
        <f>VLOOKUP($A27,'PA GPS 2026 '!$A$4:$V$461,M$4,0)</f>
        <v>N/A</v>
      </c>
      <c r="N27" s="108" t="str">
        <f>VLOOKUP($A27,'PA GPS 2026 '!$A$4:$V$461,N$4,0)</f>
        <v>N/A</v>
      </c>
      <c r="O27" s="108" t="str">
        <f>VLOOKUP($A27,'PA GPS 2026 '!$A$4:$V$461,O$4,0)</f>
        <v>Elaborar reporte de información que debe ser ajustada y actualizada en el SUIN de Juriscol(Documento en Word y enlace OneDrive donde conste la información-Único entregable)</v>
      </c>
      <c r="P27" s="108">
        <f>VLOOKUP($A27,'PA GPS 2026 '!$A$4:$V$461,P$4,0)</f>
        <v>35</v>
      </c>
      <c r="Q27" s="108">
        <f>VLOOKUP($A27,'PA GPS 2026 '!$A$4:$V$461,Q$4,0)</f>
        <v>1</v>
      </c>
      <c r="R27" s="108" t="str">
        <f>VLOOKUP($A27,'PA GPS 2026 '!$A$4:$V$461,R$4,0)</f>
        <v>Númerica</v>
      </c>
      <c r="S27" s="108" t="str">
        <f>VLOOKUP($A27,'PA GPS 2026 '!$A$4:$V$461,S$4,0)</f>
        <v># de Reporte de información elaborado / 1 Reporte de información a elaborar</v>
      </c>
      <c r="T27" s="109">
        <f>VLOOKUP($A27,'PA GPS 2026 '!$A$4:$V$461,T$4,0)</f>
        <v>46083</v>
      </c>
      <c r="U27" s="109">
        <f>VLOOKUP($A27,'PA GPS 2026 '!$A$4:$V$461,U$4,0)</f>
        <v>46142</v>
      </c>
      <c r="V27" s="108" t="str">
        <f>VLOOKUP($A27,'PA GPS 2026 '!$A$4:$V$461,V$4,0)</f>
        <v>12-GRUPO DE TRABAJO DE REGULACIÓN</v>
      </c>
    </row>
    <row r="28" spans="1:22" ht="58.5" customHeight="1" x14ac:dyDescent="0.25">
      <c r="A28" s="12" t="s">
        <v>223</v>
      </c>
      <c r="B28" s="108" t="str">
        <f>VLOOKUP($A28,'PA GPS 2026 '!$A$4:$V$461,B$4,0)</f>
        <v>12-GRUPO DE TRABAJO DE REGULACIÓN</v>
      </c>
      <c r="C28" s="108">
        <f>VLOOKUP($A28,'PA GPS 2026 '!$A$4:$V$461,C$4,0)</f>
        <v>0</v>
      </c>
      <c r="D28" s="108" t="str">
        <f>VLOOKUP($A28,'PA GPS 2026 '!$A$4:$V$461,D$4,0)</f>
        <v>Actividad propia</v>
      </c>
      <c r="E28" s="108" t="str">
        <f>VLOOKUP($A28,'PA GPS 2026 '!$A$4:$V$461,E$4,0)</f>
        <v>12.1.3</v>
      </c>
      <c r="F28" s="108" t="str">
        <f>VLOOKUP($A28,'PA GPS 2026 '!$A$4:$V$461,F$4,0)</f>
        <v>N/A</v>
      </c>
      <c r="G28" s="108" t="str">
        <f>VLOOKUP($A28,'PA GPS 2026 '!$A$4:$V$461,G$4,0)</f>
        <v>N/A</v>
      </c>
      <c r="H28" s="108" t="str">
        <f>VLOOKUP($A28,'PA GPS 2026 '!$A$4:$V$461,H$4,0)</f>
        <v>N/A</v>
      </c>
      <c r="I28" s="108" t="str">
        <f>VLOOKUP($A28,'PA GPS 2026 '!$A$4:$V$461,I$4,0)</f>
        <v>N/A</v>
      </c>
      <c r="J28" s="108" t="str">
        <f>VLOOKUP($A28,'PA GPS 2026 '!$A$4:$V$461,J$4,0)</f>
        <v>N/A</v>
      </c>
      <c r="K28" s="108" t="str">
        <f>VLOOKUP($A28,'PA GPS 2026 '!$A$4:$V$461,K$4,0)</f>
        <v>N/A</v>
      </c>
      <c r="L28" s="108" t="str">
        <f>VLOOKUP($A28,'PA GPS 2026 '!$A$4:$V$461,L$4,0)</f>
        <v>N/A</v>
      </c>
      <c r="M28" s="108" t="str">
        <f>VLOOKUP($A28,'PA GPS 2026 '!$A$4:$V$461,M$4,0)</f>
        <v>N/A</v>
      </c>
      <c r="N28" s="108" t="str">
        <f>VLOOKUP($A28,'PA GPS 2026 '!$A$4:$V$461,N$4,0)</f>
        <v>N/A</v>
      </c>
      <c r="O28" s="108" t="str">
        <f>VLOOKUP($A28,'PA GPS 2026 '!$A$4:$V$461,O$4,0)</f>
        <v>Dirigir requerimiento al Ministerio de Justicia y del Derecho solicitando el cargue de la información (Constancia del requerimiento-Único entregable)</v>
      </c>
      <c r="P28" s="108">
        <f>VLOOKUP($A28,'PA GPS 2026 '!$A$4:$V$461,P$4,0)</f>
        <v>35</v>
      </c>
      <c r="Q28" s="108">
        <f>VLOOKUP($A28,'PA GPS 2026 '!$A$4:$V$461,Q$4,0)</f>
        <v>1</v>
      </c>
      <c r="R28" s="108" t="str">
        <f>VLOOKUP($A28,'PA GPS 2026 '!$A$4:$V$461,R$4,0)</f>
        <v>Númerica</v>
      </c>
      <c r="S28" s="108" t="str">
        <f>VLOOKUP($A28,'PA GPS 2026 '!$A$4:$V$461,S$4,0)</f>
        <v># de Requerimiento al Ministerio enviado / 1 Requerimiento al Ministerio para enviar</v>
      </c>
      <c r="T28" s="109">
        <f>VLOOKUP($A28,'PA GPS 2026 '!$A$4:$V$461,T$4,0)</f>
        <v>46146</v>
      </c>
      <c r="U28" s="109">
        <f>VLOOKUP($A28,'PA GPS 2026 '!$A$4:$V$461,U$4,0)</f>
        <v>46171</v>
      </c>
      <c r="V28" s="108" t="str">
        <f>VLOOKUP($A28,'PA GPS 2026 '!$A$4:$V$461,V$4,0)</f>
        <v>12-GRUPO DE TRABAJO DE REGULACIÓN</v>
      </c>
    </row>
    <row r="29" spans="1:22" ht="58.5" customHeight="1" x14ac:dyDescent="0.25">
      <c r="A29" s="12" t="s">
        <v>837</v>
      </c>
      <c r="B29" s="111" t="str">
        <f>VLOOKUP($A29,'PA GPS 2026 '!$A$4:$V$461,B$4,0)</f>
        <v>12-GRUPO DE TRABAJO DE REGULACIÓN</v>
      </c>
      <c r="C29" s="111">
        <f>VLOOKUP($A29,'PA GPS 2026 '!$A$4:$V$461,C$4,0)</f>
        <v>0</v>
      </c>
      <c r="D29" s="111" t="str">
        <f>VLOOKUP($A29,'PA GPS 2026 '!$A$4:$V$461,D$4,0)</f>
        <v>Producto</v>
      </c>
      <c r="E29" s="111" t="str">
        <f>VLOOKUP($A29,'PA GPS 2026 '!$A$4:$V$461,E$4,0)</f>
        <v>12.2</v>
      </c>
      <c r="F29" s="111" t="str">
        <f>VLOOKUP($A29,'PA GPS 2026 '!$A$4:$V$461,F$4,0)</f>
        <v>Operativo</v>
      </c>
      <c r="G29" s="111" t="str">
        <f>VLOOKUP($A29,'PA GPS 2026 '!$A$4:$V$461,G$4,0)</f>
        <v>Fortalecer el Sistema Integral de Gestión Institucional en el marco del Modelo Integrado de Planeación y gestión para mejorar la prestación del servicio.</v>
      </c>
      <c r="H29" s="111" t="str">
        <f>VLOOKUP($A29,'PA GPS 2026 '!$A$4:$V$461,H$4,0)</f>
        <v xml:space="preserve">Cumplimiento de productos del PAI asociados a Fortacer el Sistema Integral de Gestión Institucional para mejorar la prestación del servicio. 
</v>
      </c>
      <c r="I29" s="111" t="str">
        <f>VLOOKUP($A29,'PA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9" s="111" t="str">
        <f>VLOOKUP($A29,'PA GPS 2026 '!$A$4:$V$461,J$4,0)</f>
        <v>N/A</v>
      </c>
      <c r="K29" s="111" t="str">
        <f>VLOOKUP($A29,'PA GPS 2026 '!$A$4:$V$461,K$4,0)</f>
        <v>Si</v>
      </c>
      <c r="L29" s="111" t="str">
        <f>VLOOKUP($A29,'PA GPS 2026 '!$A$4:$V$461,L$4,0)</f>
        <v>C-3599-0200-10-53105d</v>
      </c>
      <c r="M29" s="111" t="str">
        <f>VLOOKUP($A29,'PA GPS 2026 '!$A$4:$V$461,M$4,0)</f>
        <v>Política Mejora Normativa _DIMENSIÓN Gestión con Valores para Resultados</v>
      </c>
      <c r="N29" s="111" t="str">
        <f>VLOOKUP($A29,'PA GPS 2026 '!$A$4:$V$461,N$4,0)</f>
        <v>Cierre de brechas MIPG;
PND - 5-31-5-d- Convergencia regional - Gobierno digital para la gente;
PES - Transformación Institucional</v>
      </c>
      <c r="O29" s="111" t="str">
        <f>VLOOKUP($A29,'PA GPS 2026 '!$A$4:$V$461,O$4,0)</f>
        <v>Actos administrativos de carácter general y abstracto de la Entidad, clasificados en la página web institucional, publicados.(Soporte de públicación de los actos administrativos en la página web-único entregable)</v>
      </c>
      <c r="P29" s="111">
        <f>VLOOKUP($A29,'PA GPS 2026 '!$A$4:$V$461,P$4,0)</f>
        <v>25</v>
      </c>
      <c r="Q29" s="111">
        <f>VLOOKUP($A29,'PA GPS 2026 '!$A$4:$V$461,Q$4,0)</f>
        <v>100</v>
      </c>
      <c r="R29" s="111" t="str">
        <f>VLOOKUP($A29,'PA GPS 2026 '!$A$4:$V$461,R$4,0)</f>
        <v>Porcentual</v>
      </c>
      <c r="S29" s="111" t="str">
        <f>VLOOKUP($A29,'PA GPS 2026 '!$A$4:$V$461,S$4,0)</f>
        <v>% de Actos administrativos clasificados / 100% de Actos administrativos por clasificar</v>
      </c>
      <c r="T29" s="112">
        <f>VLOOKUP($A29,'PA GPS 2026 '!$A$4:$V$461,T$4,0)</f>
        <v>46055</v>
      </c>
      <c r="U29" s="112">
        <f>VLOOKUP($A29,'PA GPS 2026 '!$A$4:$V$461,U$4,0)</f>
        <v>46171</v>
      </c>
      <c r="V29" s="111" t="str">
        <f>VLOOKUP($A29,'PA GPS 2026 '!$A$4:$V$461,V$4,0)</f>
        <v>12-GRUPO DE TRABAJO DE REGULACIÓN;
20-OFICINA DE TECNOLOGÍA E INFORMÁTICA</v>
      </c>
    </row>
    <row r="30" spans="1:22" ht="58.5" customHeight="1" x14ac:dyDescent="0.25">
      <c r="A30" s="12" t="s">
        <v>843</v>
      </c>
      <c r="B30" s="108" t="str">
        <f>VLOOKUP($A30,'PA GPS 2026 '!$A$4:$V$461,B$4,0)</f>
        <v>12-GRUPO DE TRABAJO DE REGULACIÓN</v>
      </c>
      <c r="C30" s="108">
        <f>VLOOKUP($A30,'PA GPS 2026 '!$A$4:$V$461,C$4,0)</f>
        <v>0</v>
      </c>
      <c r="D30" s="108" t="str">
        <f>VLOOKUP($A30,'PA GPS 2026 '!$A$4:$V$461,D$4,0)</f>
        <v>Actividad propia</v>
      </c>
      <c r="E30" s="108" t="str">
        <f>VLOOKUP($A30,'PA GPS 2026 '!$A$4:$V$461,E$4,0)</f>
        <v>12.2.1</v>
      </c>
      <c r="F30" s="108" t="str">
        <f>VLOOKUP($A30,'PA GPS 2026 '!$A$4:$V$461,F$4,0)</f>
        <v>N/A</v>
      </c>
      <c r="G30" s="108" t="str">
        <f>VLOOKUP($A30,'PA GPS 2026 '!$A$4:$V$461,G$4,0)</f>
        <v>N/A</v>
      </c>
      <c r="H30" s="108" t="str">
        <f>VLOOKUP($A30,'PA GPS 2026 '!$A$4:$V$461,H$4,0)</f>
        <v>N/A</v>
      </c>
      <c r="I30" s="108" t="str">
        <f>VLOOKUP($A30,'PA GPS 2026 '!$A$4:$V$461,I$4,0)</f>
        <v>N/A</v>
      </c>
      <c r="J30" s="108" t="str">
        <f>VLOOKUP($A30,'PA GPS 2026 '!$A$4:$V$461,J$4,0)</f>
        <v>N/A</v>
      </c>
      <c r="K30" s="108" t="str">
        <f>VLOOKUP($A30,'PA GPS 2026 '!$A$4:$V$461,K$4,0)</f>
        <v>N/A</v>
      </c>
      <c r="L30" s="108" t="str">
        <f>VLOOKUP($A30,'PA GPS 2026 '!$A$4:$V$461,L$4,0)</f>
        <v>N/A</v>
      </c>
      <c r="M30" s="108" t="str">
        <f>VLOOKUP($A30,'PA GPS 2026 '!$A$4:$V$461,M$4,0)</f>
        <v>N/A</v>
      </c>
      <c r="N30" s="108" t="str">
        <f>VLOOKUP($A30,'PA GPS 2026 '!$A$4:$V$461,N$4,0)</f>
        <v>N/A</v>
      </c>
      <c r="O30" s="108" t="str">
        <f>VLOOKUP($A30,'PA GPS 2026 '!$A$4:$V$461,O$4,0)</f>
        <v>Elaborar y aprobar requerimiento (1. Formato Solicitud de Requerimientos a Sistemas de Información GS03-F18 2. Formato Lista de Chequeo de Requisitos de Seguridad de la Información GS03-F27 )</v>
      </c>
      <c r="P30" s="108">
        <f>VLOOKUP($A30,'PA GPS 2026 '!$A$4:$V$461,P$4,0)</f>
        <v>20</v>
      </c>
      <c r="Q30" s="108">
        <f>VLOOKUP($A30,'PA GPS 2026 '!$A$4:$V$461,Q$4,0)</f>
        <v>1</v>
      </c>
      <c r="R30" s="108" t="str">
        <f>VLOOKUP($A30,'PA GPS 2026 '!$A$4:$V$461,R$4,0)</f>
        <v>Númerica</v>
      </c>
      <c r="S30" s="108" t="str">
        <f>VLOOKUP($A30,'PA GPS 2026 '!$A$4:$V$461,S$4,0)</f>
        <v># de Requerimientos elaborados / 1 Requerimientos por elaborar</v>
      </c>
      <c r="T30" s="109">
        <f>VLOOKUP($A30,'PA GPS 2026 '!$A$4:$V$461,T$4,0)</f>
        <v>46055</v>
      </c>
      <c r="U30" s="109">
        <f>VLOOKUP($A30,'PA GPS 2026 '!$A$4:$V$461,U$4,0)</f>
        <v>46080</v>
      </c>
      <c r="V30" s="108" t="str">
        <f>VLOOKUP($A30,'PA GPS 2026 '!$A$4:$V$461,V$4,0)</f>
        <v>12-GRUPO DE TRABAJO DE REGULACIÓN;
20-OFICINA DE TECNOLOGÍA E INFORMÁTICA</v>
      </c>
    </row>
    <row r="31" spans="1:22" ht="58.5" customHeight="1" x14ac:dyDescent="0.25">
      <c r="A31" s="12" t="s">
        <v>845</v>
      </c>
      <c r="B31" s="108" t="str">
        <f>VLOOKUP($A31,'PA GPS 2026 '!$A$4:$V$461,B$4,0)</f>
        <v>12-GRUPO DE TRABAJO DE REGULACIÓN</v>
      </c>
      <c r="C31" s="108">
        <f>VLOOKUP($A31,'PA GPS 2026 '!$A$4:$V$461,C$4,0)</f>
        <v>0</v>
      </c>
      <c r="D31" s="108" t="str">
        <f>VLOOKUP($A31,'PA GPS 2026 '!$A$4:$V$461,D$4,0)</f>
        <v>Actividad propia</v>
      </c>
      <c r="E31" s="108" t="str">
        <f>VLOOKUP($A31,'PA GPS 2026 '!$A$4:$V$461,E$4,0)</f>
        <v>12.2.2</v>
      </c>
      <c r="F31" s="108" t="str">
        <f>VLOOKUP($A31,'PA GPS 2026 '!$A$4:$V$461,F$4,0)</f>
        <v>N/A</v>
      </c>
      <c r="G31" s="108" t="str">
        <f>VLOOKUP($A31,'PA GPS 2026 '!$A$4:$V$461,G$4,0)</f>
        <v>N/A</v>
      </c>
      <c r="H31" s="108" t="str">
        <f>VLOOKUP($A31,'PA GPS 2026 '!$A$4:$V$461,H$4,0)</f>
        <v>N/A</v>
      </c>
      <c r="I31" s="108" t="str">
        <f>VLOOKUP($A31,'PA GPS 2026 '!$A$4:$V$461,I$4,0)</f>
        <v>N/A</v>
      </c>
      <c r="J31" s="108" t="str">
        <f>VLOOKUP($A31,'PA GPS 2026 '!$A$4:$V$461,J$4,0)</f>
        <v>N/A</v>
      </c>
      <c r="K31" s="108" t="str">
        <f>VLOOKUP($A31,'PA GPS 2026 '!$A$4:$V$461,K$4,0)</f>
        <v>N/A</v>
      </c>
      <c r="L31" s="108" t="str">
        <f>VLOOKUP($A31,'PA GPS 2026 '!$A$4:$V$461,L$4,0)</f>
        <v>N/A</v>
      </c>
      <c r="M31" s="108" t="str">
        <f>VLOOKUP($A31,'PA GPS 2026 '!$A$4:$V$461,M$4,0)</f>
        <v>N/A</v>
      </c>
      <c r="N31" s="108" t="str">
        <f>VLOOKUP($A31,'PA GPS 2026 '!$A$4:$V$461,N$4,0)</f>
        <v>N/A</v>
      </c>
      <c r="O31" s="108" t="str">
        <f>VLOOKUP($A31,'PA GPS 2026 '!$A$4:$V$461,O$4,0)</f>
        <v>Construir componentes de software (1.Captura de pantalla  de casos de prueba ejecutados para aceptación / Único entregable)</v>
      </c>
      <c r="P31" s="108">
        <f>VLOOKUP($A31,'PA GPS 2026 '!$A$4:$V$461,P$4,0)</f>
        <v>30</v>
      </c>
      <c r="Q31" s="108">
        <f>VLOOKUP($A31,'PA GPS 2026 '!$A$4:$V$461,Q$4,0)</f>
        <v>1</v>
      </c>
      <c r="R31" s="108" t="str">
        <f>VLOOKUP($A31,'PA GPS 2026 '!$A$4:$V$461,R$4,0)</f>
        <v>Númerica</v>
      </c>
      <c r="S31" s="108" t="str">
        <f>VLOOKUP($A31,'PA GPS 2026 '!$A$4:$V$461,S$4,0)</f>
        <v># de Componentes de Software construidos / 1 Componentes de Software a construir }</v>
      </c>
      <c r="T31" s="109">
        <f>VLOOKUP($A31,'PA GPS 2026 '!$A$4:$V$461,T$4,0)</f>
        <v>46083</v>
      </c>
      <c r="U31" s="109">
        <f>VLOOKUP($A31,'PA GPS 2026 '!$A$4:$V$461,U$4,0)</f>
        <v>46142</v>
      </c>
      <c r="V31" s="108" t="str">
        <f>VLOOKUP($A31,'PA GPS 2026 '!$A$4:$V$461,V$4,0)</f>
        <v>12-GRUPO DE TRABAJO DE REGULACIÓN;
20-OFICINA DE TECNOLOGÍA E INFORMÁTICA</v>
      </c>
    </row>
    <row r="32" spans="1:22" ht="58.5" customHeight="1" x14ac:dyDescent="0.25">
      <c r="A32" s="12" t="s">
        <v>847</v>
      </c>
      <c r="B32" s="108" t="str">
        <f>VLOOKUP($A32,'PA GPS 2026 '!$A$4:$V$461,B$4,0)</f>
        <v>12-GRUPO DE TRABAJO DE REGULACIÓN</v>
      </c>
      <c r="C32" s="108">
        <f>VLOOKUP($A32,'PA GPS 2026 '!$A$4:$V$461,C$4,0)</f>
        <v>0</v>
      </c>
      <c r="D32" s="108" t="str">
        <f>VLOOKUP($A32,'PA GPS 2026 '!$A$4:$V$461,D$4,0)</f>
        <v>Actividad propia</v>
      </c>
      <c r="E32" s="108" t="str">
        <f>VLOOKUP($A32,'PA GPS 2026 '!$A$4:$V$461,E$4,0)</f>
        <v>12.2.3</v>
      </c>
      <c r="F32" s="108" t="str">
        <f>VLOOKUP($A32,'PA GPS 2026 '!$A$4:$V$461,F$4,0)</f>
        <v>N/A</v>
      </c>
      <c r="G32" s="108" t="str">
        <f>VLOOKUP($A32,'PA GPS 2026 '!$A$4:$V$461,G$4,0)</f>
        <v>N/A</v>
      </c>
      <c r="H32" s="108" t="str">
        <f>VLOOKUP($A32,'PA GPS 2026 '!$A$4:$V$461,H$4,0)</f>
        <v>N/A</v>
      </c>
      <c r="I32" s="108" t="str">
        <f>VLOOKUP($A32,'PA GPS 2026 '!$A$4:$V$461,I$4,0)</f>
        <v>N/A</v>
      </c>
      <c r="J32" s="108" t="str">
        <f>VLOOKUP($A32,'PA GPS 2026 '!$A$4:$V$461,J$4,0)</f>
        <v>N/A</v>
      </c>
      <c r="K32" s="108" t="str">
        <f>VLOOKUP($A32,'PA GPS 2026 '!$A$4:$V$461,K$4,0)</f>
        <v>N/A</v>
      </c>
      <c r="L32" s="108" t="str">
        <f>VLOOKUP($A32,'PA GPS 2026 '!$A$4:$V$461,L$4,0)</f>
        <v>N/A</v>
      </c>
      <c r="M32" s="108" t="str">
        <f>VLOOKUP($A32,'PA GPS 2026 '!$A$4:$V$461,M$4,0)</f>
        <v>N/A</v>
      </c>
      <c r="N32" s="108" t="str">
        <f>VLOOKUP($A32,'PA GPS 2026 '!$A$4:$V$461,N$4,0)</f>
        <v>N/A</v>
      </c>
      <c r="O32" s="108" t="str">
        <f>VLOOKUP($A32,'PA GPS 2026 '!$A$4:$V$461,O$4,0)</f>
        <v>Pruebas de Aceptación (1. Formato Acta de Prueba de Desarrollo de Software GS03-F26 / Único entregable)</v>
      </c>
      <c r="P32" s="108">
        <f>VLOOKUP($A32,'PA GPS 2026 '!$A$4:$V$461,P$4,0)</f>
        <v>25</v>
      </c>
      <c r="Q32" s="108">
        <f>VLOOKUP($A32,'PA GPS 2026 '!$A$4:$V$461,Q$4,0)</f>
        <v>1</v>
      </c>
      <c r="R32" s="108" t="str">
        <f>VLOOKUP($A32,'PA GPS 2026 '!$A$4:$V$461,R$4,0)</f>
        <v>Númerica</v>
      </c>
      <c r="S32" s="108" t="str">
        <f>VLOOKUP($A32,'PA GPS 2026 '!$A$4:$V$461,S$4,0)</f>
        <v># de pruebas realizadas / 1 Pruebas a realizar</v>
      </c>
      <c r="T32" s="109">
        <f>VLOOKUP($A32,'PA GPS 2026 '!$A$4:$V$461,T$4,0)</f>
        <v>46146</v>
      </c>
      <c r="U32" s="109">
        <f>VLOOKUP($A32,'PA GPS 2026 '!$A$4:$V$461,U$4,0)</f>
        <v>46157</v>
      </c>
      <c r="V32" s="108" t="str">
        <f>VLOOKUP($A32,'PA GPS 2026 '!$A$4:$V$461,V$4,0)</f>
        <v>12-GRUPO DE TRABAJO DE REGULACIÓN;
20-OFICINA DE TECNOLOGÍA E INFORMÁTICA</v>
      </c>
    </row>
    <row r="33" spans="1:22" ht="58.5" customHeight="1" x14ac:dyDescent="0.25">
      <c r="A33" s="12" t="s">
        <v>849</v>
      </c>
      <c r="B33" s="108" t="str">
        <f>VLOOKUP($A33,'PA GPS 2026 '!$A$4:$V$461,B$4,0)</f>
        <v>12-GRUPO DE TRABAJO DE REGULACIÓN</v>
      </c>
      <c r="C33" s="108">
        <f>VLOOKUP($A33,'PA GPS 2026 '!$A$4:$V$461,C$4,0)</f>
        <v>0</v>
      </c>
      <c r="D33" s="108" t="str">
        <f>VLOOKUP($A33,'PA GPS 2026 '!$A$4:$V$461,D$4,0)</f>
        <v>Actividad propia</v>
      </c>
      <c r="E33" s="108" t="str">
        <f>VLOOKUP($A33,'PA GPS 2026 '!$A$4:$V$461,E$4,0)</f>
        <v>12.2.4</v>
      </c>
      <c r="F33" s="108" t="str">
        <f>VLOOKUP($A33,'PA GPS 2026 '!$A$4:$V$461,F$4,0)</f>
        <v>N/A</v>
      </c>
      <c r="G33" s="108" t="str">
        <f>VLOOKUP($A33,'PA GPS 2026 '!$A$4:$V$461,G$4,0)</f>
        <v>N/A</v>
      </c>
      <c r="H33" s="108" t="str">
        <f>VLOOKUP($A33,'PA GPS 2026 '!$A$4:$V$461,H$4,0)</f>
        <v>N/A</v>
      </c>
      <c r="I33" s="108" t="str">
        <f>VLOOKUP($A33,'PA GPS 2026 '!$A$4:$V$461,I$4,0)</f>
        <v>N/A</v>
      </c>
      <c r="J33" s="108" t="str">
        <f>VLOOKUP($A33,'PA GPS 2026 '!$A$4:$V$461,J$4,0)</f>
        <v>N/A</v>
      </c>
      <c r="K33" s="108" t="str">
        <f>VLOOKUP($A33,'PA GPS 2026 '!$A$4:$V$461,K$4,0)</f>
        <v>N/A</v>
      </c>
      <c r="L33" s="108" t="str">
        <f>VLOOKUP($A33,'PA GPS 2026 '!$A$4:$V$461,L$4,0)</f>
        <v>N/A</v>
      </c>
      <c r="M33" s="108" t="str">
        <f>VLOOKUP($A33,'PA GPS 2026 '!$A$4:$V$461,M$4,0)</f>
        <v>N/A</v>
      </c>
      <c r="N33" s="108" t="str">
        <f>VLOOKUP($A33,'PA GPS 2026 '!$A$4:$V$461,N$4,0)</f>
        <v>N/A</v>
      </c>
      <c r="O33" s="108" t="str">
        <f>VLOOKUP($A33,'PA GPS 2026 '!$A$4:$V$461,O$4,0)</f>
        <v>Publicación de los actos administrativos clasificados en la sede electrónica (Soporte de publicación de los actos administrativos en la página web-único entregable)</v>
      </c>
      <c r="P33" s="108">
        <f>VLOOKUP($A33,'PA GPS 2026 '!$A$4:$V$461,P$4,0)</f>
        <v>25</v>
      </c>
      <c r="Q33" s="108">
        <f>VLOOKUP($A33,'PA GPS 2026 '!$A$4:$V$461,Q$4,0)</f>
        <v>100</v>
      </c>
      <c r="R33" s="108" t="str">
        <f>VLOOKUP($A33,'PA GPS 2026 '!$A$4:$V$461,R$4,0)</f>
        <v>Porcentual</v>
      </c>
      <c r="S33" s="108" t="str">
        <f>VLOOKUP($A33,'PA GPS 2026 '!$A$4:$V$461,S$4,0)</f>
        <v>% de Administrativos clasificados en la sede electrónica publicados / 100% de Administrativos clasificados en la sede electrónica por publicar</v>
      </c>
      <c r="T33" s="109">
        <f>VLOOKUP($A33,'PA GPS 2026 '!$A$4:$V$461,T$4,0)</f>
        <v>46161</v>
      </c>
      <c r="U33" s="109">
        <f>VLOOKUP($A33,'PA GPS 2026 '!$A$4:$V$461,U$4,0)</f>
        <v>46171</v>
      </c>
      <c r="V33" s="108" t="str">
        <f>VLOOKUP($A33,'PA GPS 2026 '!$A$4:$V$461,V$4,0)</f>
        <v>12-GRUPO DE TRABAJO DE REGULACIÓN;
20-OFICINA DE TECNOLOGÍA E INFORMÁTICA</v>
      </c>
    </row>
    <row r="34" spans="1:22" ht="58.5" customHeight="1" x14ac:dyDescent="0.25">
      <c r="A34" s="12" t="s">
        <v>852</v>
      </c>
      <c r="B34" s="111" t="str">
        <f>VLOOKUP($A34,'PA GPS 2026 '!$A$4:$V$461,B$4,0)</f>
        <v>12-GRUPO DE TRABAJO DE REGULACIÓN</v>
      </c>
      <c r="C34" s="111">
        <f>VLOOKUP($A34,'PA GPS 2026 '!$A$4:$V$461,C$4,0)</f>
        <v>0</v>
      </c>
      <c r="D34" s="111" t="str">
        <f>VLOOKUP($A34,'PA GPS 2026 '!$A$4:$V$461,D$4,0)</f>
        <v>Producto</v>
      </c>
      <c r="E34" s="111" t="str">
        <f>VLOOKUP($A34,'PA GPS 2026 '!$A$4:$V$461,E$4,0)</f>
        <v>12.3</v>
      </c>
      <c r="F34" s="111" t="str">
        <f>VLOOKUP($A34,'PA GPS 2026 '!$A$4:$V$461,F$4,0)</f>
        <v>Operativo</v>
      </c>
      <c r="G34" s="111" t="str">
        <f>VLOOKUP($A34,'PA GPS 2026 '!$A$4:$V$461,G$4,0)</f>
        <v>Fortalecer el Sistema Integral de Gestión Institucional en el marco del Modelo Integrado de Planeación y gestión para mejorar la prestación del servicio.</v>
      </c>
      <c r="H34" s="111" t="str">
        <f>VLOOKUP($A34,'PA GPS 2026 '!$A$4:$V$461,H$4,0)</f>
        <v xml:space="preserve">Cumplimiento de productos del PAI asociados a Fortacer el Sistema Integral de Gestión Institucional para mejorar la prestación del servicio. 
</v>
      </c>
      <c r="I34" s="111" t="str">
        <f>VLOOKUP($A34,'PA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 s="111" t="str">
        <f>VLOOKUP($A34,'PA GPS 2026 '!$A$4:$V$461,J$4,0)</f>
        <v>N/A</v>
      </c>
      <c r="K34" s="111" t="str">
        <f>VLOOKUP($A34,'PA GPS 2026 '!$A$4:$V$461,K$4,0)</f>
        <v>No</v>
      </c>
      <c r="L34" s="111" t="str">
        <f>VLOOKUP($A34,'PA GPS 2026 '!$A$4:$V$461,L$4,0)</f>
        <v>FUNCIONAMIENTO</v>
      </c>
      <c r="M34" s="111" t="str">
        <f>VLOOKUP($A34,'PA GPS 2026 '!$A$4:$V$461,M$4,0)</f>
        <v>Política Mejora Normativa _DIMENSIÓN Gestión con Valores para Resultados</v>
      </c>
      <c r="N34" s="111" t="str">
        <f>VLOOKUP($A34,'PA GPS 2026 '!$A$4:$V$461,N$4,0)</f>
        <v>Cierre de brechas MIPG;
PND - 5-31-5-d- Convergencia regional - Gobierno digital para la gente;
PES - Transformación Institucional</v>
      </c>
      <c r="O34" s="111" t="str">
        <f>VLOOKUP($A34,'PA GPS 2026 '!$A$4:$V$461,O$4,0)</f>
        <v>Agenda regulatoria de la Entidad, para estructura, organizar y programar los temas normativos prioritarios, implementada. (Resolución numerada y firmada-Único entregable)</v>
      </c>
      <c r="P34" s="111">
        <f>VLOOKUP($A34,'PA GPS 2026 '!$A$4:$V$461,P$4,0)</f>
        <v>25</v>
      </c>
      <c r="Q34" s="111">
        <f>VLOOKUP($A34,'PA GPS 2026 '!$A$4:$V$461,Q$4,0)</f>
        <v>1</v>
      </c>
      <c r="R34" s="111" t="str">
        <f>VLOOKUP($A34,'PA GPS 2026 '!$A$4:$V$461,R$4,0)</f>
        <v>Númerica</v>
      </c>
      <c r="S34" s="111" t="str">
        <f>VLOOKUP($A34,'PA GPS 2026 '!$A$4:$V$461,S$4,0)</f>
        <v># de Agenda regulatoria de la Entidad implementada / 1 Agenda regulatoria de la Entidad a implementar</v>
      </c>
      <c r="T34" s="112">
        <f>VLOOKUP($A34,'PA GPS 2026 '!$A$4:$V$461,T$4,0)</f>
        <v>46055</v>
      </c>
      <c r="U34" s="112">
        <f>VLOOKUP($A34,'PA GPS 2026 '!$A$4:$V$461,U$4,0)</f>
        <v>46203</v>
      </c>
      <c r="V34" s="111" t="str">
        <f>VLOOKUP($A34,'PA GPS 2026 '!$A$4:$V$461,V$4,0)</f>
        <v>12-GRUPO DE TRABAJO DE REGULACIÓN</v>
      </c>
    </row>
    <row r="35" spans="1:22" ht="58.5" customHeight="1" x14ac:dyDescent="0.25">
      <c r="A35" s="12" t="s">
        <v>855</v>
      </c>
      <c r="B35" s="108" t="str">
        <f>VLOOKUP($A35,'PA GPS 2026 '!$A$4:$V$461,B$4,0)</f>
        <v>12-GRUPO DE TRABAJO DE REGULACIÓN</v>
      </c>
      <c r="C35" s="108">
        <f>VLOOKUP($A35,'PA GPS 2026 '!$A$4:$V$461,C$4,0)</f>
        <v>0</v>
      </c>
      <c r="D35" s="108" t="str">
        <f>VLOOKUP($A35,'PA GPS 2026 '!$A$4:$V$461,D$4,0)</f>
        <v>Actividad propia</v>
      </c>
      <c r="E35" s="108" t="str">
        <f>VLOOKUP($A35,'PA GPS 2026 '!$A$4:$V$461,E$4,0)</f>
        <v>12.3.1</v>
      </c>
      <c r="F35" s="108" t="str">
        <f>VLOOKUP($A35,'PA GPS 2026 '!$A$4:$V$461,F$4,0)</f>
        <v>N/A</v>
      </c>
      <c r="G35" s="108" t="str">
        <f>VLOOKUP($A35,'PA GPS 2026 '!$A$4:$V$461,G$4,0)</f>
        <v>N/A</v>
      </c>
      <c r="H35" s="108" t="str">
        <f>VLOOKUP($A35,'PA GPS 2026 '!$A$4:$V$461,H$4,0)</f>
        <v>N/A</v>
      </c>
      <c r="I35" s="108" t="str">
        <f>VLOOKUP($A35,'PA GPS 2026 '!$A$4:$V$461,I$4,0)</f>
        <v>N/A</v>
      </c>
      <c r="J35" s="108" t="str">
        <f>VLOOKUP($A35,'PA GPS 2026 '!$A$4:$V$461,J$4,0)</f>
        <v>N/A</v>
      </c>
      <c r="K35" s="108" t="str">
        <f>VLOOKUP($A35,'PA GPS 2026 '!$A$4:$V$461,K$4,0)</f>
        <v>N/A</v>
      </c>
      <c r="L35" s="108" t="str">
        <f>VLOOKUP($A35,'PA GPS 2026 '!$A$4:$V$461,L$4,0)</f>
        <v>N/A</v>
      </c>
      <c r="M35" s="108" t="str">
        <f>VLOOKUP($A35,'PA GPS 2026 '!$A$4:$V$461,M$4,0)</f>
        <v>N/A</v>
      </c>
      <c r="N35" s="108" t="str">
        <f>VLOOKUP($A35,'PA GPS 2026 '!$A$4:$V$461,N$4,0)</f>
        <v>N/A</v>
      </c>
      <c r="O35" s="108" t="str">
        <f>VLOOKUP($A35,'PA GPS 2026 '!$A$4:$V$461,O$4,0)</f>
        <v>Elaborar proyecto de resolución mediante la cual se adopta la agenda regulatoria institucional (Proyecto de resolución)</v>
      </c>
      <c r="P35" s="108">
        <f>VLOOKUP($A35,'PA GPS 2026 '!$A$4:$V$461,P$4,0)</f>
        <v>30</v>
      </c>
      <c r="Q35" s="108">
        <f>VLOOKUP($A35,'PA GPS 2026 '!$A$4:$V$461,Q$4,0)</f>
        <v>1</v>
      </c>
      <c r="R35" s="108" t="str">
        <f>VLOOKUP($A35,'PA GPS 2026 '!$A$4:$V$461,R$4,0)</f>
        <v>Númerica</v>
      </c>
      <c r="S35" s="108" t="str">
        <f>VLOOKUP($A35,'PA GPS 2026 '!$A$4:$V$461,S$4,0)</f>
        <v># de Proyecto de resolución elaborado / 1 Proyecto de resolución a elaborar</v>
      </c>
      <c r="T35" s="109">
        <f>VLOOKUP($A35,'PA GPS 2026 '!$A$4:$V$461,T$4,0)</f>
        <v>46055</v>
      </c>
      <c r="U35" s="109">
        <f>VLOOKUP($A35,'PA GPS 2026 '!$A$4:$V$461,U$4,0)</f>
        <v>46080</v>
      </c>
      <c r="V35" s="108" t="str">
        <f>VLOOKUP($A35,'PA GPS 2026 '!$A$4:$V$461,V$4,0)</f>
        <v>12-GRUPO DE TRABAJO DE REGULACIÓN</v>
      </c>
    </row>
    <row r="36" spans="1:22" ht="58.5" customHeight="1" x14ac:dyDescent="0.25">
      <c r="A36" s="12" t="s">
        <v>858</v>
      </c>
      <c r="B36" s="108" t="str">
        <f>VLOOKUP($A36,'PA GPS 2026 '!$A$4:$V$461,B$4,0)</f>
        <v>12-GRUPO DE TRABAJO DE REGULACIÓN</v>
      </c>
      <c r="C36" s="108">
        <f>VLOOKUP($A36,'PA GPS 2026 '!$A$4:$V$461,C$4,0)</f>
        <v>0</v>
      </c>
      <c r="D36" s="108" t="str">
        <f>VLOOKUP($A36,'PA GPS 2026 '!$A$4:$V$461,D$4,0)</f>
        <v>Actividad propia</v>
      </c>
      <c r="E36" s="108" t="str">
        <f>VLOOKUP($A36,'PA GPS 2026 '!$A$4:$V$461,E$4,0)</f>
        <v>12.3.2</v>
      </c>
      <c r="F36" s="108" t="str">
        <f>VLOOKUP($A36,'PA GPS 2026 '!$A$4:$V$461,F$4,0)</f>
        <v>N/A</v>
      </c>
      <c r="G36" s="108" t="str">
        <f>VLOOKUP($A36,'PA GPS 2026 '!$A$4:$V$461,G$4,0)</f>
        <v>N/A</v>
      </c>
      <c r="H36" s="108" t="str">
        <f>VLOOKUP($A36,'PA GPS 2026 '!$A$4:$V$461,H$4,0)</f>
        <v>N/A</v>
      </c>
      <c r="I36" s="108" t="str">
        <f>VLOOKUP($A36,'PA GPS 2026 '!$A$4:$V$461,I$4,0)</f>
        <v>N/A</v>
      </c>
      <c r="J36" s="108" t="str">
        <f>VLOOKUP($A36,'PA GPS 2026 '!$A$4:$V$461,J$4,0)</f>
        <v>N/A</v>
      </c>
      <c r="K36" s="108" t="str">
        <f>VLOOKUP($A36,'PA GPS 2026 '!$A$4:$V$461,K$4,0)</f>
        <v>N/A</v>
      </c>
      <c r="L36" s="108" t="str">
        <f>VLOOKUP($A36,'PA GPS 2026 '!$A$4:$V$461,L$4,0)</f>
        <v>N/A</v>
      </c>
      <c r="M36" s="108" t="str">
        <f>VLOOKUP($A36,'PA GPS 2026 '!$A$4:$V$461,M$4,0)</f>
        <v>N/A</v>
      </c>
      <c r="N36" s="108" t="str">
        <f>VLOOKUP($A36,'PA GPS 2026 '!$A$4:$V$461,N$4,0)</f>
        <v>N/A</v>
      </c>
      <c r="O36" s="108" t="str">
        <f>VLOOKUP($A36,'PA GPS 2026 '!$A$4:$V$461,O$4,0)</f>
        <v>Publicar para comentarios proyecto de resolución (Soporte de publicación en la página web)</v>
      </c>
      <c r="P36" s="108">
        <f>VLOOKUP($A36,'PA GPS 2026 '!$A$4:$V$461,P$4,0)</f>
        <v>20</v>
      </c>
      <c r="Q36" s="108">
        <f>VLOOKUP($A36,'PA GPS 2026 '!$A$4:$V$461,Q$4,0)</f>
        <v>1</v>
      </c>
      <c r="R36" s="108" t="str">
        <f>VLOOKUP($A36,'PA GPS 2026 '!$A$4:$V$461,R$4,0)</f>
        <v>Númerica</v>
      </c>
      <c r="S36" s="108" t="str">
        <f>VLOOKUP($A36,'PA GPS 2026 '!$A$4:$V$461,S$4,0)</f>
        <v># de Proyecto para comentarios publicado / 1 Proyecto para comentarios a publicar</v>
      </c>
      <c r="T36" s="109">
        <f>VLOOKUP($A36,'PA GPS 2026 '!$A$4:$V$461,T$4,0)</f>
        <v>46083</v>
      </c>
      <c r="U36" s="109">
        <f>VLOOKUP($A36,'PA GPS 2026 '!$A$4:$V$461,U$4,0)</f>
        <v>46112</v>
      </c>
      <c r="V36" s="108" t="str">
        <f>VLOOKUP($A36,'PA GPS 2026 '!$A$4:$V$461,V$4,0)</f>
        <v>12-GRUPO DE TRABAJO DE REGULACIÓN</v>
      </c>
    </row>
    <row r="37" spans="1:22" ht="58.5" customHeight="1" x14ac:dyDescent="0.25">
      <c r="A37" s="12" t="s">
        <v>861</v>
      </c>
      <c r="B37" s="108" t="str">
        <f>VLOOKUP($A37,'PA GPS 2026 '!$A$4:$V$461,B$4,0)</f>
        <v>12-GRUPO DE TRABAJO DE REGULACIÓN</v>
      </c>
      <c r="C37" s="108">
        <f>VLOOKUP($A37,'PA GPS 2026 '!$A$4:$V$461,C$4,0)</f>
        <v>0</v>
      </c>
      <c r="D37" s="108" t="str">
        <f>VLOOKUP($A37,'PA GPS 2026 '!$A$4:$V$461,D$4,0)</f>
        <v>Actividad propia</v>
      </c>
      <c r="E37" s="108" t="str">
        <f>VLOOKUP($A37,'PA GPS 2026 '!$A$4:$V$461,E$4,0)</f>
        <v>12.3.3</v>
      </c>
      <c r="F37" s="108" t="str">
        <f>VLOOKUP($A37,'PA GPS 2026 '!$A$4:$V$461,F$4,0)</f>
        <v>N/A</v>
      </c>
      <c r="G37" s="108" t="str">
        <f>VLOOKUP($A37,'PA GPS 2026 '!$A$4:$V$461,G$4,0)</f>
        <v>N/A</v>
      </c>
      <c r="H37" s="108" t="str">
        <f>VLOOKUP($A37,'PA GPS 2026 '!$A$4:$V$461,H$4,0)</f>
        <v>N/A</v>
      </c>
      <c r="I37" s="108" t="str">
        <f>VLOOKUP($A37,'PA GPS 2026 '!$A$4:$V$461,I$4,0)</f>
        <v>N/A</v>
      </c>
      <c r="J37" s="108" t="str">
        <f>VLOOKUP($A37,'PA GPS 2026 '!$A$4:$V$461,J$4,0)</f>
        <v>N/A</v>
      </c>
      <c r="K37" s="108" t="str">
        <f>VLOOKUP($A37,'PA GPS 2026 '!$A$4:$V$461,K$4,0)</f>
        <v>N/A</v>
      </c>
      <c r="L37" s="108" t="str">
        <f>VLOOKUP($A37,'PA GPS 2026 '!$A$4:$V$461,L$4,0)</f>
        <v>N/A</v>
      </c>
      <c r="M37" s="108" t="str">
        <f>VLOOKUP($A37,'PA GPS 2026 '!$A$4:$V$461,M$4,0)</f>
        <v>N/A</v>
      </c>
      <c r="N37" s="108" t="str">
        <f>VLOOKUP($A37,'PA GPS 2026 '!$A$4:$V$461,N$4,0)</f>
        <v>N/A</v>
      </c>
      <c r="O37" s="108" t="str">
        <f>VLOOKUP($A37,'PA GPS 2026 '!$A$4:$V$461,O$4,0)</f>
        <v>Revisar comentarios al proyecto de resolución (Matriz de comentarios)</v>
      </c>
      <c r="P37" s="108">
        <f>VLOOKUP($A37,'PA GPS 2026 '!$A$4:$V$461,P$4,0)</f>
        <v>20</v>
      </c>
      <c r="Q37" s="108">
        <f>VLOOKUP($A37,'PA GPS 2026 '!$A$4:$V$461,Q$4,0)</f>
        <v>1</v>
      </c>
      <c r="R37" s="108" t="str">
        <f>VLOOKUP($A37,'PA GPS 2026 '!$A$4:$V$461,R$4,0)</f>
        <v>Númerica</v>
      </c>
      <c r="S37" s="108" t="str">
        <f>VLOOKUP($A37,'PA GPS 2026 '!$A$4:$V$461,S$4,0)</f>
        <v># de Comentarios del proyecto revisados / 1 Comentarios del proyecto a revisar</v>
      </c>
      <c r="T37" s="109">
        <f>VLOOKUP($A37,'PA GPS 2026 '!$A$4:$V$461,T$4,0)</f>
        <v>46113</v>
      </c>
      <c r="U37" s="109">
        <f>VLOOKUP($A37,'PA GPS 2026 '!$A$4:$V$461,U$4,0)</f>
        <v>46142</v>
      </c>
      <c r="V37" s="108" t="str">
        <f>VLOOKUP($A37,'PA GPS 2026 '!$A$4:$V$461,V$4,0)</f>
        <v>12-GRUPO DE TRABAJO DE REGULACIÓN</v>
      </c>
    </row>
    <row r="38" spans="1:22" ht="58.5" customHeight="1" x14ac:dyDescent="0.25">
      <c r="A38" s="12" t="s">
        <v>864</v>
      </c>
      <c r="B38" s="108" t="str">
        <f>VLOOKUP($A38,'PA GPS 2026 '!$A$4:$V$461,B$4,0)</f>
        <v>12-GRUPO DE TRABAJO DE REGULACIÓN</v>
      </c>
      <c r="C38" s="108">
        <f>VLOOKUP($A38,'PA GPS 2026 '!$A$4:$V$461,C$4,0)</f>
        <v>0</v>
      </c>
      <c r="D38" s="108" t="str">
        <f>VLOOKUP($A38,'PA GPS 2026 '!$A$4:$V$461,D$4,0)</f>
        <v>Actividad propia</v>
      </c>
      <c r="E38" s="108" t="str">
        <f>VLOOKUP($A38,'PA GPS 2026 '!$A$4:$V$461,E$4,0)</f>
        <v>12.3.4</v>
      </c>
      <c r="F38" s="108" t="str">
        <f>VLOOKUP($A38,'PA GPS 2026 '!$A$4:$V$461,F$4,0)</f>
        <v>N/A</v>
      </c>
      <c r="G38" s="108" t="str">
        <f>VLOOKUP($A38,'PA GPS 2026 '!$A$4:$V$461,G$4,0)</f>
        <v>N/A</v>
      </c>
      <c r="H38" s="108" t="str">
        <f>VLOOKUP($A38,'PA GPS 2026 '!$A$4:$V$461,H$4,0)</f>
        <v>N/A</v>
      </c>
      <c r="I38" s="108" t="str">
        <f>VLOOKUP($A38,'PA GPS 2026 '!$A$4:$V$461,I$4,0)</f>
        <v>N/A</v>
      </c>
      <c r="J38" s="108" t="str">
        <f>VLOOKUP($A38,'PA GPS 2026 '!$A$4:$V$461,J$4,0)</f>
        <v>N/A</v>
      </c>
      <c r="K38" s="108" t="str">
        <f>VLOOKUP($A38,'PA GPS 2026 '!$A$4:$V$461,K$4,0)</f>
        <v>N/A</v>
      </c>
      <c r="L38" s="108" t="str">
        <f>VLOOKUP($A38,'PA GPS 2026 '!$A$4:$V$461,L$4,0)</f>
        <v>N/A</v>
      </c>
      <c r="M38" s="108" t="str">
        <f>VLOOKUP($A38,'PA GPS 2026 '!$A$4:$V$461,M$4,0)</f>
        <v>N/A</v>
      </c>
      <c r="N38" s="108" t="str">
        <f>VLOOKUP($A38,'PA GPS 2026 '!$A$4:$V$461,N$4,0)</f>
        <v>N/A</v>
      </c>
      <c r="O38" s="108" t="str">
        <f>VLOOKUP($A38,'PA GPS 2026 '!$A$4:$V$461,O$4,0)</f>
        <v>Expedir resolución mediante la cual se adopta la agenda regulatoria institucional(Resolución numerada y firmada-Único entregable)</v>
      </c>
      <c r="P38" s="108">
        <f>VLOOKUP($A38,'PA GPS 2026 '!$A$4:$V$461,P$4,0)</f>
        <v>30</v>
      </c>
      <c r="Q38" s="108">
        <f>VLOOKUP($A38,'PA GPS 2026 '!$A$4:$V$461,Q$4,0)</f>
        <v>1</v>
      </c>
      <c r="R38" s="108" t="str">
        <f>VLOOKUP($A38,'PA GPS 2026 '!$A$4:$V$461,R$4,0)</f>
        <v>Númerica</v>
      </c>
      <c r="S38" s="108" t="str">
        <f>VLOOKUP($A38,'PA GPS 2026 '!$A$4:$V$461,S$4,0)</f>
        <v># de Resolución expedida / 1 Resolución a expedir</v>
      </c>
      <c r="T38" s="109">
        <f>VLOOKUP($A38,'PA GPS 2026 '!$A$4:$V$461,T$4,0)</f>
        <v>46146</v>
      </c>
      <c r="U38" s="109">
        <f>VLOOKUP($A38,'PA GPS 2026 '!$A$4:$V$461,U$4,0)</f>
        <v>46203</v>
      </c>
      <c r="V38" s="108" t="str">
        <f>VLOOKUP($A38,'PA GPS 2026 '!$A$4:$V$461,V$4,0)</f>
        <v>12-GRUPO DE TRABAJO DE REGULACIÓN</v>
      </c>
    </row>
    <row r="39" spans="1:22" ht="58.5" customHeight="1" x14ac:dyDescent="0.25">
      <c r="A39" s="12" t="s">
        <v>867</v>
      </c>
      <c r="B39" s="111" t="str">
        <f>VLOOKUP($A39,'PA GPS 2026 '!$A$4:$V$461,B$4,0)</f>
        <v>12-GRUPO DE TRABAJO DE REGULACIÓN</v>
      </c>
      <c r="C39" s="111">
        <f>VLOOKUP($A39,'PA GPS 2026 '!$A$4:$V$461,C$4,0)</f>
        <v>0</v>
      </c>
      <c r="D39" s="111" t="str">
        <f>VLOOKUP($A39,'PA GPS 2026 '!$A$4:$V$461,D$4,0)</f>
        <v>Producto</v>
      </c>
      <c r="E39" s="111" t="str">
        <f>VLOOKUP($A39,'PA GPS 2026 '!$A$4:$V$461,E$4,0)</f>
        <v>12.4</v>
      </c>
      <c r="F39" s="111" t="str">
        <f>VLOOKUP($A39,'PA GPS 2026 '!$A$4:$V$461,F$4,0)</f>
        <v>Operativo</v>
      </c>
      <c r="G39" s="111" t="str">
        <f>VLOOKUP($A39,'PA GPS 2026 '!$A$4:$V$461,G$4,0)</f>
        <v>Mejorar la oportunidad en la atención de trámites y servicios.</v>
      </c>
      <c r="H39" s="111" t="str">
        <f>VLOOKUP($A39,'PA GPS 2026 '!$A$4:$V$461,H$4,0)</f>
        <v>Avance promedio de cumplimiento de productos asociados a mejorar la oportunidad en la atención de trámites y servicios.</v>
      </c>
      <c r="I39" s="111" t="str">
        <f>VLOOKUP($A39,'PA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 s="111" t="str">
        <f>VLOOKUP($A39,'PA GPS 2026 '!$A$4:$V$461,J$4,0)</f>
        <v>N/A</v>
      </c>
      <c r="K39" s="111" t="str">
        <f>VLOOKUP($A39,'PA GPS 2026 '!$A$4:$V$461,K$4,0)</f>
        <v>Si</v>
      </c>
      <c r="L39" s="111" t="str">
        <f>VLOOKUP($A39,'PA GPS 2026 '!$A$4:$V$461,L$4,0)</f>
        <v>C-3599-0200-10-53105d</v>
      </c>
      <c r="M39" s="111" t="str">
        <f>VLOOKUP($A39,'PA GPS 2026 '!$A$4:$V$461,M$4,0)</f>
        <v>Política Mejora Normativa _DIMENSIÓN Gestión con Valores para Resultados</v>
      </c>
      <c r="N39" s="111" t="str">
        <f>VLOOKUP($A39,'PA GPS 2026 '!$A$4:$V$461,N$4,0)</f>
        <v>Cierre de brechas MIPG;
PND - 5-31-5-d- Convergencia regional - Gobierno digital para la gente;
PES - Transformación Institucional</v>
      </c>
      <c r="O39" s="111" t="str">
        <f>VLOOKUP($A39,'PA GPS 2026 '!$A$4:$V$461,O$4,0)</f>
        <v>Herramienta tecnológica de IA, que integre funcionalidades de automatización, trazabilidad y analítica avanzada, para el seguimiento legislativo y ampliación de los criterios y alertas, operando. (1. Formato Arquitectura de Software GS03F21, ya sea nuevo o actualizado hasta el capítulo 2. 2. Formato Acta de Entrega de Desarrollo de Software GS03-F25)</v>
      </c>
      <c r="P39" s="111">
        <f>VLOOKUP($A39,'PA GPS 2026 '!$A$4:$V$461,P$4,0)</f>
        <v>25</v>
      </c>
      <c r="Q39" s="111">
        <f>VLOOKUP($A39,'PA GPS 2026 '!$A$4:$V$461,Q$4,0)</f>
        <v>1</v>
      </c>
      <c r="R39" s="111" t="str">
        <f>VLOOKUP($A39,'PA GPS 2026 '!$A$4:$V$461,R$4,0)</f>
        <v>Númerica</v>
      </c>
      <c r="S39" s="111" t="str">
        <f>VLOOKUP($A39,'PA GPS 2026 '!$A$4:$V$461,S$4,0)</f>
        <v># de Herramienta tecnologica operando / 1 Herramienta tecnologica en desarrollo</v>
      </c>
      <c r="T39" s="112">
        <f>VLOOKUP($A39,'PA GPS 2026 '!$A$4:$V$461,T$4,0)</f>
        <v>46055</v>
      </c>
      <c r="U39" s="112">
        <f>VLOOKUP($A39,'PA GPS 2026 '!$A$4:$V$461,U$4,0)</f>
        <v>46295</v>
      </c>
      <c r="V39" s="111" t="str">
        <f>VLOOKUP($A39,'PA GPS 2026 '!$A$4:$V$461,V$4,0)</f>
        <v>12-GRUPO DE TRABAJO DE REGULACIÓN;
20-OFICINA DE TECNOLOGÍA E INFORMÁTICA</v>
      </c>
    </row>
    <row r="40" spans="1:22" ht="58.5" customHeight="1" x14ac:dyDescent="0.25">
      <c r="A40" s="12" t="s">
        <v>870</v>
      </c>
      <c r="B40" s="108" t="str">
        <f>VLOOKUP($A40,'PA GPS 2026 '!$A$4:$V$461,B$4,0)</f>
        <v>12-GRUPO DE TRABAJO DE REGULACIÓN</v>
      </c>
      <c r="C40" s="108">
        <f>VLOOKUP($A40,'PA GPS 2026 '!$A$4:$V$461,C$4,0)</f>
        <v>0</v>
      </c>
      <c r="D40" s="108" t="str">
        <f>VLOOKUP($A40,'PA GPS 2026 '!$A$4:$V$461,D$4,0)</f>
        <v>Actividad propia</v>
      </c>
      <c r="E40" s="108" t="str">
        <f>VLOOKUP($A40,'PA GPS 2026 '!$A$4:$V$461,E$4,0)</f>
        <v>12.4.1</v>
      </c>
      <c r="F40" s="108" t="str">
        <f>VLOOKUP($A40,'PA GPS 2026 '!$A$4:$V$461,F$4,0)</f>
        <v>N/A</v>
      </c>
      <c r="G40" s="108" t="str">
        <f>VLOOKUP($A40,'PA GPS 2026 '!$A$4:$V$461,G$4,0)</f>
        <v>N/A</v>
      </c>
      <c r="H40" s="108" t="str">
        <f>VLOOKUP($A40,'PA GPS 2026 '!$A$4:$V$461,H$4,0)</f>
        <v>N/A</v>
      </c>
      <c r="I40" s="108" t="str">
        <f>VLOOKUP($A40,'PA GPS 2026 '!$A$4:$V$461,I$4,0)</f>
        <v>N/A</v>
      </c>
      <c r="J40" s="108" t="str">
        <f>VLOOKUP($A40,'PA GPS 2026 '!$A$4:$V$461,J$4,0)</f>
        <v>N/A</v>
      </c>
      <c r="K40" s="108" t="str">
        <f>VLOOKUP($A40,'PA GPS 2026 '!$A$4:$V$461,K$4,0)</f>
        <v>N/A</v>
      </c>
      <c r="L40" s="108" t="str">
        <f>VLOOKUP($A40,'PA GPS 2026 '!$A$4:$V$461,L$4,0)</f>
        <v>N/A</v>
      </c>
      <c r="M40" s="108" t="str">
        <f>VLOOKUP($A40,'PA GPS 2026 '!$A$4:$V$461,M$4,0)</f>
        <v>N/A</v>
      </c>
      <c r="N40" s="108" t="str">
        <f>VLOOKUP($A40,'PA GPS 2026 '!$A$4:$V$461,N$4,0)</f>
        <v>N/A</v>
      </c>
      <c r="O40" s="108" t="str">
        <f>VLOOKUP($A40,'PA GPS 2026 '!$A$4:$V$461,O$4,0)</f>
        <v>Actualizar el diseño de la solución(1. Formato Arquitectura de Software GS03F21, ya sea nuevo o actualizado hasta el capítulo 2 / Único entregable)</v>
      </c>
      <c r="P40" s="108">
        <f>VLOOKUP($A40,'PA GPS 2026 '!$A$4:$V$461,P$4,0)</f>
        <v>15</v>
      </c>
      <c r="Q40" s="108">
        <f>VLOOKUP($A40,'PA GPS 2026 '!$A$4:$V$461,Q$4,0)</f>
        <v>1</v>
      </c>
      <c r="R40" s="108" t="str">
        <f>VLOOKUP($A40,'PA GPS 2026 '!$A$4:$V$461,R$4,0)</f>
        <v>Númerica</v>
      </c>
      <c r="S40" s="108" t="str">
        <f>VLOOKUP($A40,'PA GPS 2026 '!$A$4:$V$461,S$4,0)</f>
        <v># de Solución actualizada / 1 Solución a actualizar</v>
      </c>
      <c r="T40" s="109">
        <f>VLOOKUP($A40,'PA GPS 2026 '!$A$4:$V$461,T$4,0)</f>
        <v>46055</v>
      </c>
      <c r="U40" s="109">
        <f>VLOOKUP($A40,'PA GPS 2026 '!$A$4:$V$461,U$4,0)</f>
        <v>46094</v>
      </c>
      <c r="V40" s="108" t="str">
        <f>VLOOKUP($A40,'PA GPS 2026 '!$A$4:$V$461,V$4,0)</f>
        <v>12-GRUPO DE TRABAJO DE REGULACIÓN;
20-OFICINA DE TECNOLOGÍA E INFORMÁTICA</v>
      </c>
    </row>
    <row r="41" spans="1:22" ht="58.5" customHeight="1" x14ac:dyDescent="0.25">
      <c r="A41" s="12" t="s">
        <v>873</v>
      </c>
      <c r="B41" s="108" t="str">
        <f>VLOOKUP($A41,'PA GPS 2026 '!$A$4:$V$461,B$4,0)</f>
        <v>12-GRUPO DE TRABAJO DE REGULACIÓN</v>
      </c>
      <c r="C41" s="108">
        <f>VLOOKUP($A41,'PA GPS 2026 '!$A$4:$V$461,C$4,0)</f>
        <v>0</v>
      </c>
      <c r="D41" s="108" t="str">
        <f>VLOOKUP($A41,'PA GPS 2026 '!$A$4:$V$461,D$4,0)</f>
        <v>Actividad propia</v>
      </c>
      <c r="E41" s="108" t="str">
        <f>VLOOKUP($A41,'PA GPS 2026 '!$A$4:$V$461,E$4,0)</f>
        <v>12.4.2</v>
      </c>
      <c r="F41" s="108" t="str">
        <f>VLOOKUP($A41,'PA GPS 2026 '!$A$4:$V$461,F$4,0)</f>
        <v>N/A</v>
      </c>
      <c r="G41" s="108" t="str">
        <f>VLOOKUP($A41,'PA GPS 2026 '!$A$4:$V$461,G$4,0)</f>
        <v>N/A</v>
      </c>
      <c r="H41" s="108" t="str">
        <f>VLOOKUP($A41,'PA GPS 2026 '!$A$4:$V$461,H$4,0)</f>
        <v>N/A</v>
      </c>
      <c r="I41" s="108" t="str">
        <f>VLOOKUP($A41,'PA GPS 2026 '!$A$4:$V$461,I$4,0)</f>
        <v>N/A</v>
      </c>
      <c r="J41" s="108" t="str">
        <f>VLOOKUP($A41,'PA GPS 2026 '!$A$4:$V$461,J$4,0)</f>
        <v>N/A</v>
      </c>
      <c r="K41" s="108" t="str">
        <f>VLOOKUP($A41,'PA GPS 2026 '!$A$4:$V$461,K$4,0)</f>
        <v>N/A</v>
      </c>
      <c r="L41" s="108" t="str">
        <f>VLOOKUP($A41,'PA GPS 2026 '!$A$4:$V$461,L$4,0)</f>
        <v>N/A</v>
      </c>
      <c r="M41" s="108" t="str">
        <f>VLOOKUP($A41,'PA GPS 2026 '!$A$4:$V$461,M$4,0)</f>
        <v>N/A</v>
      </c>
      <c r="N41" s="108" t="str">
        <f>VLOOKUP($A41,'PA GPS 2026 '!$A$4:$V$461,N$4,0)</f>
        <v>N/A</v>
      </c>
      <c r="O41" s="108" t="str">
        <f>VLOOKUP($A41,'PA GPS 2026 '!$A$4:$V$461,O$4,0)</f>
        <v>Planear y gestionar la solución  (1. Reporte planeación de tareas, línea base de requerimientos (historias de usuario) y entregables en la herramienta Devops 2. plan de pruebas diseñado y registrado en la herramienta Devops)</v>
      </c>
      <c r="P41" s="108">
        <f>VLOOKUP($A41,'PA GPS 2026 '!$A$4:$V$461,P$4,0)</f>
        <v>25</v>
      </c>
      <c r="Q41" s="108">
        <f>VLOOKUP($A41,'PA GPS 2026 '!$A$4:$V$461,Q$4,0)</f>
        <v>1</v>
      </c>
      <c r="R41" s="108" t="str">
        <f>VLOOKUP($A41,'PA GPS 2026 '!$A$4:$V$461,R$4,0)</f>
        <v>Númerica</v>
      </c>
      <c r="S41" s="108" t="str">
        <f>VLOOKUP($A41,'PA GPS 2026 '!$A$4:$V$461,S$4,0)</f>
        <v># de Solución planeada y gestionada / 1 Solución a ser planeada y gestionada</v>
      </c>
      <c r="T41" s="109">
        <f>VLOOKUP($A41,'PA GPS 2026 '!$A$4:$V$461,T$4,0)</f>
        <v>46097</v>
      </c>
      <c r="U41" s="109">
        <f>VLOOKUP($A41,'PA GPS 2026 '!$A$4:$V$461,U$4,0)</f>
        <v>46171</v>
      </c>
      <c r="V41" s="108" t="str">
        <f>VLOOKUP($A41,'PA GPS 2026 '!$A$4:$V$461,V$4,0)</f>
        <v>12-GRUPO DE TRABAJO DE REGULACIÓN;
20-OFICINA DE TECNOLOGÍA E INFORMÁTICA</v>
      </c>
    </row>
    <row r="42" spans="1:22" ht="58.5" customHeight="1" x14ac:dyDescent="0.25">
      <c r="A42" s="12" t="s">
        <v>875</v>
      </c>
      <c r="B42" s="108" t="str">
        <f>VLOOKUP($A42,'PA GPS 2026 '!$A$4:$V$461,B$4,0)</f>
        <v>12-GRUPO DE TRABAJO DE REGULACIÓN</v>
      </c>
      <c r="C42" s="108">
        <f>VLOOKUP($A42,'PA GPS 2026 '!$A$4:$V$461,C$4,0)</f>
        <v>0</v>
      </c>
      <c r="D42" s="108" t="str">
        <f>VLOOKUP($A42,'PA GPS 2026 '!$A$4:$V$461,D$4,0)</f>
        <v>Actividad propia</v>
      </c>
      <c r="E42" s="108" t="str">
        <f>VLOOKUP($A42,'PA GPS 2026 '!$A$4:$V$461,E$4,0)</f>
        <v>12.4.3</v>
      </c>
      <c r="F42" s="108" t="str">
        <f>VLOOKUP($A42,'PA GPS 2026 '!$A$4:$V$461,F$4,0)</f>
        <v>N/A</v>
      </c>
      <c r="G42" s="108" t="str">
        <f>VLOOKUP($A42,'PA GPS 2026 '!$A$4:$V$461,G$4,0)</f>
        <v>N/A</v>
      </c>
      <c r="H42" s="108" t="str">
        <f>VLOOKUP($A42,'PA GPS 2026 '!$A$4:$V$461,H$4,0)</f>
        <v>N/A</v>
      </c>
      <c r="I42" s="108" t="str">
        <f>VLOOKUP($A42,'PA GPS 2026 '!$A$4:$V$461,I$4,0)</f>
        <v>N/A</v>
      </c>
      <c r="J42" s="108" t="str">
        <f>VLOOKUP($A42,'PA GPS 2026 '!$A$4:$V$461,J$4,0)</f>
        <v>N/A</v>
      </c>
      <c r="K42" s="108" t="str">
        <f>VLOOKUP($A42,'PA GPS 2026 '!$A$4:$V$461,K$4,0)</f>
        <v>N/A</v>
      </c>
      <c r="L42" s="108" t="str">
        <f>VLOOKUP($A42,'PA GPS 2026 '!$A$4:$V$461,L$4,0)</f>
        <v>N/A</v>
      </c>
      <c r="M42" s="108" t="str">
        <f>VLOOKUP($A42,'PA GPS 2026 '!$A$4:$V$461,M$4,0)</f>
        <v>N/A</v>
      </c>
      <c r="N42" s="108" t="str">
        <f>VLOOKUP($A42,'PA GPS 2026 '!$A$4:$V$461,N$4,0)</f>
        <v>N/A</v>
      </c>
      <c r="O42" s="108" t="str">
        <f>VLOOKUP($A42,'PA GPS 2026 '!$A$4:$V$461,O$4,0)</f>
        <v>Construir componentes de software (1. Captura de pantalla del Código fuente registrado en Devops / 2. Captura de pantalla de casos de prueba ejecutados por desarrollo / 3. Captura de pantalla de casos de prueba ejecutados para aceptación / 4. Formato Acta de Prueba de Desarrollo de Software GS03-F26)</v>
      </c>
      <c r="P42" s="108">
        <f>VLOOKUP($A42,'PA GPS 2026 '!$A$4:$V$461,P$4,0)</f>
        <v>20</v>
      </c>
      <c r="Q42" s="108">
        <f>VLOOKUP($A42,'PA GPS 2026 '!$A$4:$V$461,Q$4,0)</f>
        <v>1</v>
      </c>
      <c r="R42" s="108" t="str">
        <f>VLOOKUP($A42,'PA GPS 2026 '!$A$4:$V$461,R$4,0)</f>
        <v>Númerica</v>
      </c>
      <c r="S42" s="108" t="str">
        <f>VLOOKUP($A42,'PA GPS 2026 '!$A$4:$V$461,S$4,0)</f>
        <v># de Componente Software construido / 1 Componente Software a construir</v>
      </c>
      <c r="T42" s="109">
        <f>VLOOKUP($A42,'PA GPS 2026 '!$A$4:$V$461,T$4,0)</f>
        <v>46105</v>
      </c>
      <c r="U42" s="109">
        <f>VLOOKUP($A42,'PA GPS 2026 '!$A$4:$V$461,U$4,0)</f>
        <v>46255</v>
      </c>
      <c r="V42" s="108" t="str">
        <f>VLOOKUP($A42,'PA GPS 2026 '!$A$4:$V$461,V$4,0)</f>
        <v>12-GRUPO DE TRABAJO DE REGULACIÓN;
20-OFICINA DE TECNOLOGÍA E INFORMÁTICA</v>
      </c>
    </row>
    <row r="43" spans="1:22" ht="58.5" customHeight="1" x14ac:dyDescent="0.25">
      <c r="A43" s="12" t="s">
        <v>877</v>
      </c>
      <c r="B43" s="108" t="str">
        <f>VLOOKUP($A43,'PA GPS 2026 '!$A$4:$V$461,B$4,0)</f>
        <v>12-GRUPO DE TRABAJO DE REGULACIÓN</v>
      </c>
      <c r="C43" s="108">
        <f>VLOOKUP($A43,'PA GPS 2026 '!$A$4:$V$461,C$4,0)</f>
        <v>0</v>
      </c>
      <c r="D43" s="108" t="str">
        <f>VLOOKUP($A43,'PA GPS 2026 '!$A$4:$V$461,D$4,0)</f>
        <v>Actividad propia</v>
      </c>
      <c r="E43" s="108" t="str">
        <f>VLOOKUP($A43,'PA GPS 2026 '!$A$4:$V$461,E$4,0)</f>
        <v>12.4.4</v>
      </c>
      <c r="F43" s="108" t="str">
        <f>VLOOKUP($A43,'PA GPS 2026 '!$A$4:$V$461,F$4,0)</f>
        <v>N/A</v>
      </c>
      <c r="G43" s="108" t="str">
        <f>VLOOKUP($A43,'PA GPS 2026 '!$A$4:$V$461,G$4,0)</f>
        <v>N/A</v>
      </c>
      <c r="H43" s="108" t="str">
        <f>VLOOKUP($A43,'PA GPS 2026 '!$A$4:$V$461,H$4,0)</f>
        <v>N/A</v>
      </c>
      <c r="I43" s="108" t="str">
        <f>VLOOKUP($A43,'PA GPS 2026 '!$A$4:$V$461,I$4,0)</f>
        <v>N/A</v>
      </c>
      <c r="J43" s="108" t="str">
        <f>VLOOKUP($A43,'PA GPS 2026 '!$A$4:$V$461,J$4,0)</f>
        <v>N/A</v>
      </c>
      <c r="K43" s="108" t="str">
        <f>VLOOKUP($A43,'PA GPS 2026 '!$A$4:$V$461,K$4,0)</f>
        <v>N/A</v>
      </c>
      <c r="L43" s="108" t="str">
        <f>VLOOKUP($A43,'PA GPS 2026 '!$A$4:$V$461,L$4,0)</f>
        <v>N/A</v>
      </c>
      <c r="M43" s="108" t="str">
        <f>VLOOKUP($A43,'PA GPS 2026 '!$A$4:$V$461,M$4,0)</f>
        <v>N/A</v>
      </c>
      <c r="N43" s="108" t="str">
        <f>VLOOKUP($A43,'PA GPS 2026 '!$A$4:$V$461,N$4,0)</f>
        <v>N/A</v>
      </c>
      <c r="O43" s="108" t="str">
        <f>VLOOKUP($A43,'PA GPS 2026 '!$A$4:$V$461,O$4,0)</f>
        <v>Realizar manuales y capacitar a los usuarios (1. Formato Manual de Usuario GS03-F24 nuevo o actualizado 2. Registro de Capacitación)</v>
      </c>
      <c r="P43" s="108">
        <f>VLOOKUP($A43,'PA GPS 2026 '!$A$4:$V$461,P$4,0)</f>
        <v>20</v>
      </c>
      <c r="Q43" s="108">
        <f>VLOOKUP($A43,'PA GPS 2026 '!$A$4:$V$461,Q$4,0)</f>
        <v>1</v>
      </c>
      <c r="R43" s="108" t="str">
        <f>VLOOKUP($A43,'PA GPS 2026 '!$A$4:$V$461,R$4,0)</f>
        <v>Númerica</v>
      </c>
      <c r="S43" s="108" t="str">
        <f>VLOOKUP($A43,'PA GPS 2026 '!$A$4:$V$461,S$4,0)</f>
        <v># de Manuales con capacitaciones realizadas / 1 Manuales con capacitaciones a realizar</v>
      </c>
      <c r="T43" s="109">
        <f>VLOOKUP($A43,'PA GPS 2026 '!$A$4:$V$461,T$4,0)</f>
        <v>46237</v>
      </c>
      <c r="U43" s="109">
        <f>VLOOKUP($A43,'PA GPS 2026 '!$A$4:$V$461,U$4,0)</f>
        <v>46269</v>
      </c>
      <c r="V43" s="108" t="str">
        <f>VLOOKUP($A43,'PA GPS 2026 '!$A$4:$V$461,V$4,0)</f>
        <v>12-GRUPO DE TRABAJO DE REGULACIÓN;
20-OFICINA DE TECNOLOGÍA E INFORMÁTICA</v>
      </c>
    </row>
    <row r="44" spans="1:22" ht="58.5" customHeight="1" x14ac:dyDescent="0.25">
      <c r="A44" s="12" t="s">
        <v>879</v>
      </c>
      <c r="B44" s="108" t="str">
        <f>VLOOKUP($A44,'PA GPS 2026 '!$A$4:$V$461,B$4,0)</f>
        <v>12-GRUPO DE TRABAJO DE REGULACIÓN</v>
      </c>
      <c r="C44" s="108">
        <f>VLOOKUP($A44,'PA GPS 2026 '!$A$4:$V$461,C$4,0)</f>
        <v>0</v>
      </c>
      <c r="D44" s="108" t="str">
        <f>VLOOKUP($A44,'PA GPS 2026 '!$A$4:$V$461,D$4,0)</f>
        <v>Actividad propia</v>
      </c>
      <c r="E44" s="108" t="str">
        <f>VLOOKUP($A44,'PA GPS 2026 '!$A$4:$V$461,E$4,0)</f>
        <v>12.4.5</v>
      </c>
      <c r="F44" s="108" t="str">
        <f>VLOOKUP($A44,'PA GPS 2026 '!$A$4:$V$461,F$4,0)</f>
        <v>N/A</v>
      </c>
      <c r="G44" s="108" t="str">
        <f>VLOOKUP($A44,'PA GPS 2026 '!$A$4:$V$461,G$4,0)</f>
        <v>N/A</v>
      </c>
      <c r="H44" s="108" t="str">
        <f>VLOOKUP($A44,'PA GPS 2026 '!$A$4:$V$461,H$4,0)</f>
        <v>N/A</v>
      </c>
      <c r="I44" s="108" t="str">
        <f>VLOOKUP($A44,'PA GPS 2026 '!$A$4:$V$461,I$4,0)</f>
        <v>N/A</v>
      </c>
      <c r="J44" s="108" t="str">
        <f>VLOOKUP($A44,'PA GPS 2026 '!$A$4:$V$461,J$4,0)</f>
        <v>N/A</v>
      </c>
      <c r="K44" s="108" t="str">
        <f>VLOOKUP($A44,'PA GPS 2026 '!$A$4:$V$461,K$4,0)</f>
        <v>N/A</v>
      </c>
      <c r="L44" s="108" t="str">
        <f>VLOOKUP($A44,'PA GPS 2026 '!$A$4:$V$461,L$4,0)</f>
        <v>N/A</v>
      </c>
      <c r="M44" s="108" t="str">
        <f>VLOOKUP($A44,'PA GPS 2026 '!$A$4:$V$461,M$4,0)</f>
        <v>N/A</v>
      </c>
      <c r="N44" s="108" t="str">
        <f>VLOOKUP($A44,'PA GPS 2026 '!$A$4:$V$461,N$4,0)</f>
        <v>N/A</v>
      </c>
      <c r="O44" s="108" t="str">
        <f>VLOOKUP($A44,'PA GPS 2026 '!$A$4:$V$461,O$4,0)</f>
        <v>Realizar cierre del proyecto (1. Formato Arquitectura de Software GS03F21, ya sea nuevo o actualizado hasta el capítulo 2. 2. Formato Acta de Entrega de Desarrollo de Software GS03-F25)</v>
      </c>
      <c r="P44" s="108">
        <f>VLOOKUP($A44,'PA GPS 2026 '!$A$4:$V$461,P$4,0)</f>
        <v>20</v>
      </c>
      <c r="Q44" s="108">
        <f>VLOOKUP($A44,'PA GPS 2026 '!$A$4:$V$461,Q$4,0)</f>
        <v>1</v>
      </c>
      <c r="R44" s="108" t="str">
        <f>VLOOKUP($A44,'PA GPS 2026 '!$A$4:$V$461,R$4,0)</f>
        <v>Númerica</v>
      </c>
      <c r="S44" s="108" t="str">
        <f>VLOOKUP($A44,'PA GPS 2026 '!$A$4:$V$461,S$4,0)</f>
        <v># de Acta de Entrega de Desarrollo de Software / 1 Acta programada de Entrega de Desarrollo de Software</v>
      </c>
      <c r="T44" s="109">
        <f>VLOOKUP($A44,'PA GPS 2026 '!$A$4:$V$461,T$4,0)</f>
        <v>46266</v>
      </c>
      <c r="U44" s="109">
        <f>VLOOKUP($A44,'PA GPS 2026 '!$A$4:$V$461,U$4,0)</f>
        <v>46295</v>
      </c>
      <c r="V44" s="108" t="str">
        <f>VLOOKUP($A44,'PA GPS 2026 '!$A$4:$V$461,V$4,0)</f>
        <v>12-GRUPO DE TRABAJO DE REGULACIÓN;
20-OFICINA DE TECNOLOGÍA E INFORMÁTICA</v>
      </c>
    </row>
    <row r="45" spans="1:22" ht="58.5" customHeight="1" x14ac:dyDescent="0.25">
      <c r="A45" s="12" t="s">
        <v>213</v>
      </c>
      <c r="B45" s="111" t="str">
        <f>VLOOKUP($A45,'PA GPS 2026 '!$A$4:$V$461,B$4,0)</f>
        <v>13-GRUPO DE TRABAJO DE CONCEPTOS Y APOYO LEGAL</v>
      </c>
      <c r="C45" s="111">
        <f>VLOOKUP($A45,'PA GPS 2026 '!$A$4:$V$461,C$4,0)</f>
        <v>0</v>
      </c>
      <c r="D45" s="111" t="str">
        <f>VLOOKUP($A45,'PA GPS 2026 '!$A$4:$V$461,D$4,0)</f>
        <v>Producto</v>
      </c>
      <c r="E45" s="111" t="str">
        <f>VLOOKUP($A45,'PA GPS 2026 '!$A$4:$V$461,E$4,0)</f>
        <v>13.1</v>
      </c>
      <c r="F45" s="111" t="str">
        <f>VLOOKUP($A45,'PA GPS 2026 '!$A$4:$V$461,F$4,0)</f>
        <v>Innovador</v>
      </c>
      <c r="G45" s="111" t="str">
        <f>VLOOKUP($A45,'PA GPS 2026 '!$A$4:$V$461,G$4,0)</f>
        <v xml:space="preserve">Fortalecer la gestión de la información, el conocimiento y la innovación para optimizar la capacidad institucional 
</v>
      </c>
      <c r="H45" s="111" t="str">
        <f>VLOOKUP($A45,'PA GPS 2026 '!$A$4:$V$461,H$4,0)</f>
        <v xml:space="preserve">Cumplimiento de productos del PAI asociados a Fortalecer la gestión de la información, el conocimiento y la innovación para optimizar la capacidad institucional 
</v>
      </c>
      <c r="I45" s="111" t="str">
        <f>VLOOKUP($A45,'PA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45" s="111" t="str">
        <f>VLOOKUP($A45,'PA GPS 2026 '!$A$4:$V$461,J$4,0)</f>
        <v>N/A</v>
      </c>
      <c r="K45" s="111" t="str">
        <f>VLOOKUP($A45,'PA GPS 2026 '!$A$4:$V$461,K$4,0)</f>
        <v>Si</v>
      </c>
      <c r="L45" s="111" t="str">
        <f>VLOOKUP($A45,'PA GPS 2026 '!$A$4:$V$461,L$4,0)</f>
        <v>N/A</v>
      </c>
      <c r="M45" s="111" t="str">
        <f>VLOOKUP($A45,'PA GPS 2026 '!$A$4:$V$461,M$4,0)</f>
        <v>Política Servicio al Ciudadano_DIMENSIÓN Gestión con Valores para Resultados</v>
      </c>
      <c r="N45" s="111" t="str">
        <f>VLOOKUP($A45,'PA GPS 2026 '!$A$4:$V$461,N$4,0)</f>
        <v>N/A</v>
      </c>
      <c r="O45" s="111" t="str">
        <f>VLOOKUP($A45,'PA GPS 2026 '!$A$4:$V$461,O$4,0)</f>
        <v>Estrategia de divulgación de la herramienta “Buscador de Conceptos”, para promover la consulta por parte de los Grupos de Interés, ejecutada. (capturas de pantalla de la publicación de la campaña/único entregable)</v>
      </c>
      <c r="P45" s="111">
        <f>VLOOKUP($A45,'PA GPS 2026 '!$A$4:$V$461,P$4,0)</f>
        <v>100</v>
      </c>
      <c r="Q45" s="111">
        <f>VLOOKUP($A45,'PA GPS 2026 '!$A$4:$V$461,Q$4,0)</f>
        <v>1</v>
      </c>
      <c r="R45" s="111" t="str">
        <f>VLOOKUP($A45,'PA GPS 2026 '!$A$4:$V$461,R$4,0)</f>
        <v>Númerica</v>
      </c>
      <c r="S45" s="111" t="str">
        <f>VLOOKUP($A45,'PA GPS 2026 '!$A$4:$V$461,S$4,0)</f>
        <v># de estrategia de divulgación ejecutada / 1 de estrategia de divulgación a ejecutar</v>
      </c>
      <c r="T45" s="112">
        <f>VLOOKUP($A45,'PA GPS 2026 '!$A$4:$V$461,T$4,0)</f>
        <v>46055</v>
      </c>
      <c r="U45" s="112">
        <f>VLOOKUP($A45,'PA GPS 2026 '!$A$4:$V$461,U$4,0)</f>
        <v>46367</v>
      </c>
      <c r="V45" s="111" t="str">
        <f>VLOOKUP($A45,'PA GPS 2026 '!$A$4:$V$461,V$4,0)</f>
        <v>13-GRUPO DE TRABAJO DE CONCEPTOS Y APOYO LEGAL;
73-GRUPO DE TRABAJO DE COMUNICACION</v>
      </c>
    </row>
    <row r="46" spans="1:22" ht="58.5" customHeight="1" x14ac:dyDescent="0.25">
      <c r="A46" s="12" t="s">
        <v>215</v>
      </c>
      <c r="B46" s="108" t="str">
        <f>VLOOKUP($A46,'PA GPS 2026 '!$A$4:$V$461,B$4,0)</f>
        <v>13-GRUPO DE TRABAJO DE CONCEPTOS Y APOYO LEGAL</v>
      </c>
      <c r="C46" s="108">
        <f>VLOOKUP($A46,'PA GPS 2026 '!$A$4:$V$461,C$4,0)</f>
        <v>0</v>
      </c>
      <c r="D46" s="108" t="str">
        <f>VLOOKUP($A46,'PA GPS 2026 '!$A$4:$V$461,D$4,0)</f>
        <v>Actividad propia</v>
      </c>
      <c r="E46" s="108" t="str">
        <f>VLOOKUP($A46,'PA GPS 2026 '!$A$4:$V$461,E$4,0)</f>
        <v>13.1.1</v>
      </c>
      <c r="F46" s="108" t="str">
        <f>VLOOKUP($A46,'PA GPS 2026 '!$A$4:$V$461,F$4,0)</f>
        <v>N/A</v>
      </c>
      <c r="G46" s="108" t="str">
        <f>VLOOKUP($A46,'PA GPS 2026 '!$A$4:$V$461,G$4,0)</f>
        <v>N/A</v>
      </c>
      <c r="H46" s="108" t="str">
        <f>VLOOKUP($A46,'PA GPS 2026 '!$A$4:$V$461,H$4,0)</f>
        <v>N/A</v>
      </c>
      <c r="I46" s="108" t="str">
        <f>VLOOKUP($A46,'PA GPS 2026 '!$A$4:$V$461,I$4,0)</f>
        <v>N/A</v>
      </c>
      <c r="J46" s="108" t="str">
        <f>VLOOKUP($A46,'PA GPS 2026 '!$A$4:$V$461,J$4,0)</f>
        <v>N/A</v>
      </c>
      <c r="K46" s="108" t="str">
        <f>VLOOKUP($A46,'PA GPS 2026 '!$A$4:$V$461,K$4,0)</f>
        <v>N/A</v>
      </c>
      <c r="L46" s="108" t="str">
        <f>VLOOKUP($A46,'PA GPS 2026 '!$A$4:$V$461,L$4,0)</f>
        <v>N/A</v>
      </c>
      <c r="M46" s="108" t="str">
        <f>VLOOKUP($A46,'PA GPS 2026 '!$A$4:$V$461,M$4,0)</f>
        <v>N/A</v>
      </c>
      <c r="N46" s="108" t="str">
        <f>VLOOKUP($A46,'PA GPS 2026 '!$A$4:$V$461,N$4,0)</f>
        <v>N/A</v>
      </c>
      <c r="O46" s="108" t="str">
        <f>VLOOKUP($A46,'PA GPS 2026 '!$A$4:$V$461,O$4,0)</f>
        <v>Elaborar y remitir al Grupo de Comunicaciones el Brief con la propuesta de la estrategia de divulgación del "Buscador de Conceptos" (Correo electrónico con Brief diligenciado / único entregable)</v>
      </c>
      <c r="P46" s="108">
        <f>VLOOKUP($A46,'PA GPS 2026 '!$A$4:$V$461,P$4,0)</f>
        <v>30</v>
      </c>
      <c r="Q46" s="108">
        <f>VLOOKUP($A46,'PA GPS 2026 '!$A$4:$V$461,Q$4,0)</f>
        <v>1</v>
      </c>
      <c r="R46" s="108" t="str">
        <f>VLOOKUP($A46,'PA GPS 2026 '!$A$4:$V$461,R$4,0)</f>
        <v>Númerica</v>
      </c>
      <c r="S46" s="108" t="str">
        <f>VLOOKUP($A46,'PA GPS 2026 '!$A$4:$V$461,S$4,0)</f>
        <v># de brief de la estrategia de divulgación elaborado / 1 brief de la estrategia de divulgación a elaborar</v>
      </c>
      <c r="T46" s="109">
        <f>VLOOKUP($A46,'PA GPS 2026 '!$A$4:$V$461,T$4,0)</f>
        <v>46055</v>
      </c>
      <c r="U46" s="109">
        <f>VLOOKUP($A46,'PA GPS 2026 '!$A$4:$V$461,U$4,0)</f>
        <v>46080</v>
      </c>
      <c r="V46" s="108" t="str">
        <f>VLOOKUP($A46,'PA GPS 2026 '!$A$4:$V$461,V$4,0)</f>
        <v>13-GRUPO DE TRABAJO DE CONCEPTOS Y APOYO LEGAL</v>
      </c>
    </row>
    <row r="47" spans="1:22" ht="58.5" customHeight="1" x14ac:dyDescent="0.25">
      <c r="A47" s="12" t="s">
        <v>217</v>
      </c>
      <c r="B47" s="108" t="str">
        <f>VLOOKUP($A47,'PA GPS 2026 '!$A$4:$V$461,B$4,0)</f>
        <v>13-GRUPO DE TRABAJO DE CONCEPTOS Y APOYO LEGAL</v>
      </c>
      <c r="C47" s="108">
        <f>VLOOKUP($A47,'PA GPS 2026 '!$A$4:$V$461,C$4,0)</f>
        <v>0</v>
      </c>
      <c r="D47" s="108" t="str">
        <f>VLOOKUP($A47,'PA GPS 2026 '!$A$4:$V$461,D$4,0)</f>
        <v>Actividad sin participación</v>
      </c>
      <c r="E47" s="108" t="str">
        <f>VLOOKUP($A47,'PA GPS 2026 '!$A$4:$V$461,E$4,0)</f>
        <v>13.1.2</v>
      </c>
      <c r="F47" s="108" t="str">
        <f>VLOOKUP($A47,'PA GPS 2026 '!$A$4:$V$461,F$4,0)</f>
        <v>N/A</v>
      </c>
      <c r="G47" s="108" t="str">
        <f>VLOOKUP($A47,'PA GPS 2026 '!$A$4:$V$461,G$4,0)</f>
        <v>N/A</v>
      </c>
      <c r="H47" s="108" t="str">
        <f>VLOOKUP($A47,'PA GPS 2026 '!$A$4:$V$461,H$4,0)</f>
        <v>N/A</v>
      </c>
      <c r="I47" s="108" t="str">
        <f>VLOOKUP($A47,'PA GPS 2026 '!$A$4:$V$461,I$4,0)</f>
        <v>N/A</v>
      </c>
      <c r="J47" s="108" t="str">
        <f>VLOOKUP($A47,'PA GPS 2026 '!$A$4:$V$461,J$4,0)</f>
        <v>N/A</v>
      </c>
      <c r="K47" s="108" t="str">
        <f>VLOOKUP($A47,'PA GPS 2026 '!$A$4:$V$461,K$4,0)</f>
        <v>N/A</v>
      </c>
      <c r="L47" s="108" t="str">
        <f>VLOOKUP($A47,'PA GPS 2026 '!$A$4:$V$461,L$4,0)</f>
        <v>N/A</v>
      </c>
      <c r="M47" s="108" t="str">
        <f>VLOOKUP($A47,'PA GPS 2026 '!$A$4:$V$461,M$4,0)</f>
        <v>N/A</v>
      </c>
      <c r="N47" s="108" t="str">
        <f>VLOOKUP($A47,'PA GPS 2026 '!$A$4:$V$461,N$4,0)</f>
        <v>N/A</v>
      </c>
      <c r="O47" s="108" t="str">
        <f>VLOOKUP($A47,'PA GPS 2026 '!$A$4:$V$461,O$4,0)</f>
        <v>Elaborar y presentar el concepto gráfico y racional de la estrategia de divulgación y sus diferentes ejes temáticos. (Un correo electrónico con brief de presentación de campaña / único entregable)</v>
      </c>
      <c r="P47" s="108">
        <f>VLOOKUP($A47,'PA GPS 2026 '!$A$4:$V$461,P$4,0)</f>
        <v>0</v>
      </c>
      <c r="Q47" s="108">
        <f>VLOOKUP($A47,'PA GPS 2026 '!$A$4:$V$461,Q$4,0)</f>
        <v>2</v>
      </c>
      <c r="R47" s="108" t="str">
        <f>VLOOKUP($A47,'PA GPS 2026 '!$A$4:$V$461,R$4,0)</f>
        <v>Númerica</v>
      </c>
      <c r="S47" s="108" t="str">
        <f>VLOOKUP($A47,'PA GPS 2026 '!$A$4:$V$461,S$4,0)</f>
        <v># de concepto gráfico y racional de la estrategia de divulgación elaborado y presentado / 2 concepto gráfico y racional de la estrategia de divulgación a elaborar y presentar</v>
      </c>
      <c r="T47" s="109">
        <f>VLOOKUP($A47,'PA GPS 2026 '!$A$4:$V$461,T$4,0)</f>
        <v>46083</v>
      </c>
      <c r="U47" s="109">
        <f>VLOOKUP($A47,'PA GPS 2026 '!$A$4:$V$461,U$4,0)</f>
        <v>46127</v>
      </c>
      <c r="V47" s="108" t="str">
        <f>VLOOKUP($A47,'PA GPS 2026 '!$A$4:$V$461,V$4,0)</f>
        <v>73-GRUPO DE TRABAJO DE COMUNICACION</v>
      </c>
    </row>
    <row r="48" spans="1:22" ht="58.5" customHeight="1" x14ac:dyDescent="0.25">
      <c r="A48" s="12" t="s">
        <v>218</v>
      </c>
      <c r="B48" s="108" t="str">
        <f>VLOOKUP($A48,'PA GPS 2026 '!$A$4:$V$461,B$4,0)</f>
        <v>13-GRUPO DE TRABAJO DE CONCEPTOS Y APOYO LEGAL</v>
      </c>
      <c r="C48" s="108">
        <f>VLOOKUP($A48,'PA GPS 2026 '!$A$4:$V$461,C$4,0)</f>
        <v>0</v>
      </c>
      <c r="D48" s="108" t="str">
        <f>VLOOKUP($A48,'PA GPS 2026 '!$A$4:$V$461,D$4,0)</f>
        <v>Actividad propia</v>
      </c>
      <c r="E48" s="108" t="str">
        <f>VLOOKUP($A48,'PA GPS 2026 '!$A$4:$V$461,E$4,0)</f>
        <v>13.1.3</v>
      </c>
      <c r="F48" s="108" t="str">
        <f>VLOOKUP($A48,'PA GPS 2026 '!$A$4:$V$461,F$4,0)</f>
        <v>N/A</v>
      </c>
      <c r="G48" s="108" t="str">
        <f>VLOOKUP($A48,'PA GPS 2026 '!$A$4:$V$461,G$4,0)</f>
        <v>N/A</v>
      </c>
      <c r="H48" s="108" t="str">
        <f>VLOOKUP($A48,'PA GPS 2026 '!$A$4:$V$461,H$4,0)</f>
        <v>N/A</v>
      </c>
      <c r="I48" s="108" t="str">
        <f>VLOOKUP($A48,'PA GPS 2026 '!$A$4:$V$461,I$4,0)</f>
        <v>N/A</v>
      </c>
      <c r="J48" s="108" t="str">
        <f>VLOOKUP($A48,'PA GPS 2026 '!$A$4:$V$461,J$4,0)</f>
        <v>N/A</v>
      </c>
      <c r="K48" s="108" t="str">
        <f>VLOOKUP($A48,'PA GPS 2026 '!$A$4:$V$461,K$4,0)</f>
        <v>N/A</v>
      </c>
      <c r="L48" s="108" t="str">
        <f>VLOOKUP($A48,'PA GPS 2026 '!$A$4:$V$461,L$4,0)</f>
        <v>N/A</v>
      </c>
      <c r="M48" s="108" t="str">
        <f>VLOOKUP($A48,'PA GPS 2026 '!$A$4:$V$461,M$4,0)</f>
        <v>N/A</v>
      </c>
      <c r="N48" s="108" t="str">
        <f>VLOOKUP($A48,'PA GPS 2026 '!$A$4:$V$461,N$4,0)</f>
        <v>N/A</v>
      </c>
      <c r="O48" s="108" t="str">
        <f>VLOOKUP($A48,'PA GPS 2026 '!$A$4:$V$461,O$4,0)</f>
        <v>Ejecutar la estrategia de divulgación a través de los canales de comunicación de la Entidad.  (certificados de publicaciones de estrategia de divulgación/único entregable)</v>
      </c>
      <c r="P48" s="108">
        <f>VLOOKUP($A48,'PA GPS 2026 '!$A$4:$V$461,P$4,0)</f>
        <v>70</v>
      </c>
      <c r="Q48" s="108">
        <f>VLOOKUP($A48,'PA GPS 2026 '!$A$4:$V$461,Q$4,0)</f>
        <v>1</v>
      </c>
      <c r="R48" s="108" t="str">
        <f>VLOOKUP($A48,'PA GPS 2026 '!$A$4:$V$461,R$4,0)</f>
        <v>Númerica</v>
      </c>
      <c r="S48" s="108" t="str">
        <f>VLOOKUP($A48,'PA GPS 2026 '!$A$4:$V$461,S$4,0)</f>
        <v># de divulgaciones ejecutadas / 1 divulgaciones a ejecutar</v>
      </c>
      <c r="T48" s="109">
        <f>VLOOKUP($A48,'PA GPS 2026 '!$A$4:$V$461,T$4,0)</f>
        <v>46128</v>
      </c>
      <c r="U48" s="109">
        <f>VLOOKUP($A48,'PA GPS 2026 '!$A$4:$V$461,U$4,0)</f>
        <v>46367</v>
      </c>
      <c r="V48" s="108" t="str">
        <f>VLOOKUP($A48,'PA GPS 2026 '!$A$4:$V$461,V$4,0)</f>
        <v>13-GRUPO DE TRABAJO DE CONCEPTOS Y APOYO LEGAL;
73-GRUPO DE TRABAJO DE COMUNICACION</v>
      </c>
    </row>
    <row r="49" spans="1:22" ht="58.5" customHeight="1" x14ac:dyDescent="0.25">
      <c r="A49" s="12" t="s">
        <v>100</v>
      </c>
      <c r="B49" s="111" t="str">
        <f>VLOOKUP($A49,'PA GPS 2026 '!$A$4:$V$461,B$4,0)</f>
        <v>20-OFICINA DE TECNOLOGÍA E INFORMÁTICA</v>
      </c>
      <c r="C49" s="111">
        <f>VLOOKUP($A49,'PA GPS 2026 '!$A$4:$V$461,C$4,0)</f>
        <v>0</v>
      </c>
      <c r="D49" s="111" t="str">
        <f>VLOOKUP($A49,'PA GPS 2026 '!$A$4:$V$461,D$4,0)</f>
        <v>Producto</v>
      </c>
      <c r="E49" s="111" t="str">
        <f>VLOOKUP($A49,'PA GPS 2026 '!$A$4:$V$461,E$4,0)</f>
        <v>20.1</v>
      </c>
      <c r="F49" s="111" t="str">
        <f>VLOOKUP($A49,'PA GPS 2026 '!$A$4:$V$461,F$4,0)</f>
        <v>Operativo</v>
      </c>
      <c r="G49" s="111" t="str">
        <f>VLOOKUP($A49,'PA GPS 2026 '!$A$4:$V$461,G$4,0)</f>
        <v xml:space="preserve">Fortalecer la infraestructura, uso y aprovechamiento de las tecnologías de la información, para optimizar la capacidad institucional
</v>
      </c>
      <c r="H49" s="111" t="str">
        <f>VLOOKUP($A49,'PA GPS 2026 '!$A$4:$V$461,H$4,0)</f>
        <v xml:space="preserve">Cumplimiento de productos del PAI asociados a Fortalecer la infraestructura, uso y aprovechamiento de las tecnologías de la información, para optimizar la capacidad institucional
</v>
      </c>
      <c r="I49" s="111" t="str">
        <f>VLOOKUP($A49,'PA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49" s="111" t="str">
        <f>VLOOKUP($A49,'PA GPS 2026 '!$A$4:$V$461,J$4,0)</f>
        <v>N/A</v>
      </c>
      <c r="K49" s="111" t="str">
        <f>VLOOKUP($A49,'PA GPS 2026 '!$A$4:$V$461,K$4,0)</f>
        <v>No</v>
      </c>
      <c r="L49" s="111" t="str">
        <f>VLOOKUP($A49,'PA GPS 2026 '!$A$4:$V$461,L$4,0)</f>
        <v>C-3599-0200-10-53105d</v>
      </c>
      <c r="M49" s="111" t="str">
        <f>VLOOKUP($A49,'PA GPS 2026 '!$A$4:$V$461,M$4,0)</f>
        <v>Política Gobierno Digital _DIMENSIÓN Gestión con Valores para Resultados</v>
      </c>
      <c r="N49" s="111" t="str">
        <f>VLOOKUP($A49,'PA GPS 2026 '!$A$4:$V$461,N$4,0)</f>
        <v>PES - Transformación Institucional</v>
      </c>
      <c r="O49" s="111" t="str">
        <f>VLOOKUP($A49,'PA GPS 2026 '!$A$4:$V$461,O$4,0)</f>
        <v>Plan de acción para el intercambio de información, implementado</v>
      </c>
      <c r="P49" s="111">
        <f>VLOOKUP($A49,'PA GPS 2026 '!$A$4:$V$461,P$4,0)</f>
        <v>20</v>
      </c>
      <c r="Q49" s="111">
        <f>VLOOKUP($A49,'PA GPS 2026 '!$A$4:$V$461,Q$4,0)</f>
        <v>100</v>
      </c>
      <c r="R49" s="111" t="str">
        <f>VLOOKUP($A49,'PA GPS 2026 '!$A$4:$V$461,R$4,0)</f>
        <v>Porcentual</v>
      </c>
      <c r="S49" s="111" t="str">
        <f>VLOOKUP($A49,'PA GPS 2026 '!$A$4:$V$461,S$4,0)</f>
        <v>% de % de plan ejecutado / 100% de % del plan a ejecutar</v>
      </c>
      <c r="T49" s="112">
        <f>VLOOKUP($A49,'PA GPS 2026 '!$A$4:$V$461,T$4,0)</f>
        <v>46055</v>
      </c>
      <c r="U49" s="112">
        <f>VLOOKUP($A49,'PA GPS 2026 '!$A$4:$V$461,U$4,0)</f>
        <v>46371</v>
      </c>
      <c r="V49" s="111" t="str">
        <f>VLOOKUP($A49,'PA GPS 2026 '!$A$4:$V$461,V$4,0)</f>
        <v>20-OFICINA DE TECNOLOGÍA E INFORMÁTICA</v>
      </c>
    </row>
    <row r="50" spans="1:22" ht="58.5" customHeight="1" x14ac:dyDescent="0.25">
      <c r="A50" s="12" t="s">
        <v>102</v>
      </c>
      <c r="B50" s="108" t="str">
        <f>VLOOKUP($A50,'PA GPS 2026 '!$A$4:$V$461,B$4,0)</f>
        <v>20-OFICINA DE TECNOLOGÍA E INFORMÁTICA</v>
      </c>
      <c r="C50" s="108">
        <f>VLOOKUP($A50,'PA GPS 2026 '!$A$4:$V$461,C$4,0)</f>
        <v>0</v>
      </c>
      <c r="D50" s="108" t="str">
        <f>VLOOKUP($A50,'PA GPS 2026 '!$A$4:$V$461,D$4,0)</f>
        <v>Actividad propia</v>
      </c>
      <c r="E50" s="108" t="str">
        <f>VLOOKUP($A50,'PA GPS 2026 '!$A$4:$V$461,E$4,0)</f>
        <v>20.1.1</v>
      </c>
      <c r="F50" s="108" t="str">
        <f>VLOOKUP($A50,'PA GPS 2026 '!$A$4:$V$461,F$4,0)</f>
        <v>N/A</v>
      </c>
      <c r="G50" s="108" t="str">
        <f>VLOOKUP($A50,'PA GPS 2026 '!$A$4:$V$461,G$4,0)</f>
        <v>N/A</v>
      </c>
      <c r="H50" s="108" t="str">
        <f>VLOOKUP($A50,'PA GPS 2026 '!$A$4:$V$461,H$4,0)</f>
        <v>N/A</v>
      </c>
      <c r="I50" s="108" t="str">
        <f>VLOOKUP($A50,'PA GPS 2026 '!$A$4:$V$461,I$4,0)</f>
        <v>N/A</v>
      </c>
      <c r="J50" s="108" t="str">
        <f>VLOOKUP($A50,'PA GPS 2026 '!$A$4:$V$461,J$4,0)</f>
        <v>N/A</v>
      </c>
      <c r="K50" s="108" t="str">
        <f>VLOOKUP($A50,'PA GPS 2026 '!$A$4:$V$461,K$4,0)</f>
        <v>N/A</v>
      </c>
      <c r="L50" s="108" t="str">
        <f>VLOOKUP($A50,'PA GPS 2026 '!$A$4:$V$461,L$4,0)</f>
        <v>N/A</v>
      </c>
      <c r="M50" s="108" t="str">
        <f>VLOOKUP($A50,'PA GPS 2026 '!$A$4:$V$461,M$4,0)</f>
        <v>N/A</v>
      </c>
      <c r="N50" s="108" t="str">
        <f>VLOOKUP($A50,'PA GPS 2026 '!$A$4:$V$461,N$4,0)</f>
        <v>N/A</v>
      </c>
      <c r="O50" s="108" t="str">
        <f>VLOOKUP($A50,'PA GPS 2026 '!$A$4:$V$461,O$4,0)</f>
        <v>Definir plan de acción para el intercambio de información de acuerdo con el marco de Interoperabilidad  (Plan definido)</v>
      </c>
      <c r="P50" s="108">
        <f>VLOOKUP($A50,'PA GPS 2026 '!$A$4:$V$461,P$4,0)</f>
        <v>20</v>
      </c>
      <c r="Q50" s="108">
        <f>VLOOKUP($A50,'PA GPS 2026 '!$A$4:$V$461,Q$4,0)</f>
        <v>1</v>
      </c>
      <c r="R50" s="108" t="str">
        <f>VLOOKUP($A50,'PA GPS 2026 '!$A$4:$V$461,R$4,0)</f>
        <v>Númerica</v>
      </c>
      <c r="S50" s="108" t="str">
        <f>VLOOKUP($A50,'PA GPS 2026 '!$A$4:$V$461,S$4,0)</f>
        <v># de Plan elaborado / 1 Plan a elaborar</v>
      </c>
      <c r="T50" s="109">
        <f>VLOOKUP($A50,'PA GPS 2026 '!$A$4:$V$461,T$4,0)</f>
        <v>46055</v>
      </c>
      <c r="U50" s="109">
        <f>VLOOKUP($A50,'PA GPS 2026 '!$A$4:$V$461,U$4,0)</f>
        <v>46080</v>
      </c>
      <c r="V50" s="108" t="str">
        <f>VLOOKUP($A50,'PA GPS 2026 '!$A$4:$V$461,V$4,0)</f>
        <v>20-OFICINA DE TECNOLOGÍA E INFORMÁTICA</v>
      </c>
    </row>
    <row r="51" spans="1:22" ht="58.5" customHeight="1" x14ac:dyDescent="0.25">
      <c r="A51" s="12" t="s">
        <v>103</v>
      </c>
      <c r="B51" s="108" t="str">
        <f>VLOOKUP($A51,'PA GPS 2026 '!$A$4:$V$461,B$4,0)</f>
        <v>20-OFICINA DE TECNOLOGÍA E INFORMÁTICA</v>
      </c>
      <c r="C51" s="108">
        <f>VLOOKUP($A51,'PA GPS 2026 '!$A$4:$V$461,C$4,0)</f>
        <v>0</v>
      </c>
      <c r="D51" s="108" t="str">
        <f>VLOOKUP($A51,'PA GPS 2026 '!$A$4:$V$461,D$4,0)</f>
        <v>Actividad propia</v>
      </c>
      <c r="E51" s="108" t="str">
        <f>VLOOKUP($A51,'PA GPS 2026 '!$A$4:$V$461,E$4,0)</f>
        <v>20.1.2</v>
      </c>
      <c r="F51" s="108" t="str">
        <f>VLOOKUP($A51,'PA GPS 2026 '!$A$4:$V$461,F$4,0)</f>
        <v>N/A</v>
      </c>
      <c r="G51" s="108" t="str">
        <f>VLOOKUP($A51,'PA GPS 2026 '!$A$4:$V$461,G$4,0)</f>
        <v>N/A</v>
      </c>
      <c r="H51" s="108" t="str">
        <f>VLOOKUP($A51,'PA GPS 2026 '!$A$4:$V$461,H$4,0)</f>
        <v>N/A</v>
      </c>
      <c r="I51" s="108" t="str">
        <f>VLOOKUP($A51,'PA GPS 2026 '!$A$4:$V$461,I$4,0)</f>
        <v>N/A</v>
      </c>
      <c r="J51" s="108" t="str">
        <f>VLOOKUP($A51,'PA GPS 2026 '!$A$4:$V$461,J$4,0)</f>
        <v>N/A</v>
      </c>
      <c r="K51" s="108" t="str">
        <f>VLOOKUP($A51,'PA GPS 2026 '!$A$4:$V$461,K$4,0)</f>
        <v>N/A</v>
      </c>
      <c r="L51" s="108" t="str">
        <f>VLOOKUP($A51,'PA GPS 2026 '!$A$4:$V$461,L$4,0)</f>
        <v>N/A</v>
      </c>
      <c r="M51" s="108" t="str">
        <f>VLOOKUP($A51,'PA GPS 2026 '!$A$4:$V$461,M$4,0)</f>
        <v>N/A</v>
      </c>
      <c r="N51" s="108" t="str">
        <f>VLOOKUP($A51,'PA GPS 2026 '!$A$4:$V$461,N$4,0)</f>
        <v>N/A</v>
      </c>
      <c r="O51" s="108" t="str">
        <f>VLOOKUP($A51,'PA GPS 2026 '!$A$4:$V$461,O$4,0)</f>
        <v>Implementar el plan de acción para el intercambio de información de acuerdo con el marco de Interoperabilidad  (Informe semestral de  la implementación del plan de acción para el intercambio de información- soportes documentales de cumplimiento)</v>
      </c>
      <c r="P51" s="108">
        <f>VLOOKUP($A51,'PA GPS 2026 '!$A$4:$V$461,P$4,0)</f>
        <v>80</v>
      </c>
      <c r="Q51" s="108">
        <f>VLOOKUP($A51,'PA GPS 2026 '!$A$4:$V$461,Q$4,0)</f>
        <v>100</v>
      </c>
      <c r="R51" s="108" t="str">
        <f>VLOOKUP($A51,'PA GPS 2026 '!$A$4:$V$461,R$4,0)</f>
        <v>Porcentual</v>
      </c>
      <c r="S51" s="108" t="str">
        <f>VLOOKUP($A51,'PA GPS 2026 '!$A$4:$V$461,S$4,0)</f>
        <v>% de Plan elaborado / 100% de Plan a elaborar</v>
      </c>
      <c r="T51" s="109">
        <f>VLOOKUP($A51,'PA GPS 2026 '!$A$4:$V$461,T$4,0)</f>
        <v>46084</v>
      </c>
      <c r="U51" s="109">
        <f>VLOOKUP($A51,'PA GPS 2026 '!$A$4:$V$461,U$4,0)</f>
        <v>46371</v>
      </c>
      <c r="V51" s="108" t="str">
        <f>VLOOKUP($A51,'PA GPS 2026 '!$A$4:$V$461,V$4,0)</f>
        <v>20-OFICINA DE TECNOLOGÍA E INFORMÁTICA</v>
      </c>
    </row>
    <row r="52" spans="1:22" ht="58.5" customHeight="1" x14ac:dyDescent="0.25">
      <c r="A52" s="12" t="s">
        <v>104</v>
      </c>
      <c r="B52" s="111" t="str">
        <f>VLOOKUP($A52,'PA GPS 2026 '!$A$4:$V$461,B$4,0)</f>
        <v>20-OFICINA DE TECNOLOGÍA E INFORMÁTICA</v>
      </c>
      <c r="C52" s="111">
        <f>VLOOKUP($A52,'PA GPS 2026 '!$A$4:$V$461,C$4,0)</f>
        <v>0</v>
      </c>
      <c r="D52" s="111" t="str">
        <f>VLOOKUP($A52,'PA GPS 2026 '!$A$4:$V$461,D$4,0)</f>
        <v>Producto</v>
      </c>
      <c r="E52" s="111" t="str">
        <f>VLOOKUP($A52,'PA GPS 2026 '!$A$4:$V$461,E$4,0)</f>
        <v>20.2</v>
      </c>
      <c r="F52" s="111" t="str">
        <f>VLOOKUP($A52,'PA GPS 2026 '!$A$4:$V$461,F$4,0)</f>
        <v>Operativo</v>
      </c>
      <c r="G52" s="111" t="str">
        <f>VLOOKUP($A52,'PA GPS 2026 '!$A$4:$V$461,G$4,0)</f>
        <v xml:space="preserve">Fortalecer la infraestructura, uso y aprovechamiento de las tecnologías de la información, para optimizar la capacidad institucional
</v>
      </c>
      <c r="H52" s="111" t="str">
        <f>VLOOKUP($A52,'PA GPS 2026 '!$A$4:$V$461,H$4,0)</f>
        <v xml:space="preserve">Cumplimiento de productos del PAI asociados a Fortalecer la infraestructura, uso y aprovechamiento de las tecnologías de la información, para optimizar la capacidad institucional
</v>
      </c>
      <c r="I52" s="111" t="str">
        <f>VLOOKUP($A52,'PA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52" s="111" t="str">
        <f>VLOOKUP($A52,'PA GPS 2026 '!$A$4:$V$461,J$4,0)</f>
        <v>N/A</v>
      </c>
      <c r="K52" s="111" t="str">
        <f>VLOOKUP($A52,'PA GPS 2026 '!$A$4:$V$461,K$4,0)</f>
        <v>No</v>
      </c>
      <c r="L52" s="111" t="str">
        <f>VLOOKUP($A52,'PA GPS 2026 '!$A$4:$V$461,L$4,0)</f>
        <v>C-3599-0200-10-53105d</v>
      </c>
      <c r="M52" s="111" t="str">
        <f>VLOOKUP($A52,'PA GPS 2026 '!$A$4:$V$461,M$4,0)</f>
        <v>Política Seguridad Digital _DIMENSIÓN Gestión con Valores para Resultados</v>
      </c>
      <c r="N52" s="111" t="str">
        <f>VLOOKUP($A52,'PA GPS 2026 '!$A$4:$V$461,N$4,0)</f>
        <v>Decreto 612 de 2018</v>
      </c>
      <c r="O52" s="111" t="str">
        <f>VLOOKUP($A52,'PA GPS 2026 '!$A$4:$V$461,O$4,0)</f>
        <v>Plan de implementación de Seguridad y privacidad de la información, ejecutado</v>
      </c>
      <c r="P52" s="111">
        <f>VLOOKUP($A52,'PA GPS 2026 '!$A$4:$V$461,P$4,0)</f>
        <v>20</v>
      </c>
      <c r="Q52" s="111">
        <f>VLOOKUP($A52,'PA GPS 2026 '!$A$4:$V$461,Q$4,0)</f>
        <v>100</v>
      </c>
      <c r="R52" s="111" t="str">
        <f>VLOOKUP($A52,'PA GPS 2026 '!$A$4:$V$461,R$4,0)</f>
        <v>Porcentual</v>
      </c>
      <c r="S52" s="111" t="str">
        <f>VLOOKUP($A52,'PA GPS 2026 '!$A$4:$V$461,S$4,0)</f>
        <v>% de % de plan ejecutado / 100% de % del plan a ejecutar</v>
      </c>
      <c r="T52" s="112">
        <f>VLOOKUP($A52,'PA GPS 2026 '!$A$4:$V$461,T$4,0)</f>
        <v>46035</v>
      </c>
      <c r="U52" s="112">
        <f>VLOOKUP($A52,'PA GPS 2026 '!$A$4:$V$461,U$4,0)</f>
        <v>46371</v>
      </c>
      <c r="V52" s="111" t="str">
        <f>VLOOKUP($A52,'PA GPS 2026 '!$A$4:$V$461,V$4,0)</f>
        <v>20-OFICINA DE TECNOLOGÍA E INFORMÁTICA</v>
      </c>
    </row>
    <row r="53" spans="1:22" ht="58.5" customHeight="1" x14ac:dyDescent="0.25">
      <c r="A53" s="12" t="s">
        <v>105</v>
      </c>
      <c r="B53" s="108" t="str">
        <f>VLOOKUP($A53,'PA GPS 2026 '!$A$4:$V$461,B$4,0)</f>
        <v>20-OFICINA DE TECNOLOGÍA E INFORMÁTICA</v>
      </c>
      <c r="C53" s="108">
        <f>VLOOKUP($A53,'PA GPS 2026 '!$A$4:$V$461,C$4,0)</f>
        <v>0</v>
      </c>
      <c r="D53" s="108" t="str">
        <f>VLOOKUP($A53,'PA GPS 2026 '!$A$4:$V$461,D$4,0)</f>
        <v>Actividad propia</v>
      </c>
      <c r="E53" s="108" t="str">
        <f>VLOOKUP($A53,'PA GPS 2026 '!$A$4:$V$461,E$4,0)</f>
        <v>20.2.1</v>
      </c>
      <c r="F53" s="108" t="str">
        <f>VLOOKUP($A53,'PA GPS 2026 '!$A$4:$V$461,F$4,0)</f>
        <v>N/A</v>
      </c>
      <c r="G53" s="108" t="str">
        <f>VLOOKUP($A53,'PA GPS 2026 '!$A$4:$V$461,G$4,0)</f>
        <v>N/A</v>
      </c>
      <c r="H53" s="108" t="str">
        <f>VLOOKUP($A53,'PA GPS 2026 '!$A$4:$V$461,H$4,0)</f>
        <v>N/A</v>
      </c>
      <c r="I53" s="108" t="str">
        <f>VLOOKUP($A53,'PA GPS 2026 '!$A$4:$V$461,I$4,0)</f>
        <v>N/A</v>
      </c>
      <c r="J53" s="108" t="str">
        <f>VLOOKUP($A53,'PA GPS 2026 '!$A$4:$V$461,J$4,0)</f>
        <v>N/A</v>
      </c>
      <c r="K53" s="108" t="str">
        <f>VLOOKUP($A53,'PA GPS 2026 '!$A$4:$V$461,K$4,0)</f>
        <v>N/A</v>
      </c>
      <c r="L53" s="108" t="str">
        <f>VLOOKUP($A53,'PA GPS 2026 '!$A$4:$V$461,L$4,0)</f>
        <v>N/A</v>
      </c>
      <c r="M53" s="108" t="str">
        <f>VLOOKUP($A53,'PA GPS 2026 '!$A$4:$V$461,M$4,0)</f>
        <v>N/A</v>
      </c>
      <c r="N53" s="108" t="str">
        <f>VLOOKUP($A53,'PA GPS 2026 '!$A$4:$V$461,N$4,0)</f>
        <v>N/A</v>
      </c>
      <c r="O53" s="108" t="str">
        <f>VLOOKUP($A53,'PA GPS 2026 '!$A$4:$V$461,O$4,0)</f>
        <v>Formular el plan de Seguridad y Privacidad de la información teniendo en cuenta los resultados alcanzados en el periodo anterior y las necesidades de las partes interesada (Documento del Plan  de Seguridad y Privacidad de la información formulado / único entregable)</v>
      </c>
      <c r="P53" s="108">
        <f>VLOOKUP($A53,'PA GPS 2026 '!$A$4:$V$461,P$4,0)</f>
        <v>30</v>
      </c>
      <c r="Q53" s="108">
        <f>VLOOKUP($A53,'PA GPS 2026 '!$A$4:$V$461,Q$4,0)</f>
        <v>1</v>
      </c>
      <c r="R53" s="108" t="str">
        <f>VLOOKUP($A53,'PA GPS 2026 '!$A$4:$V$461,R$4,0)</f>
        <v>Númerica</v>
      </c>
      <c r="S53" s="108" t="str">
        <f>VLOOKUP($A53,'PA GPS 2026 '!$A$4:$V$461,S$4,0)</f>
        <v># de Plan elaborado / 1 Plan a elaborar</v>
      </c>
      <c r="T53" s="109">
        <f>VLOOKUP($A53,'PA GPS 2026 '!$A$4:$V$461,T$4,0)</f>
        <v>46035</v>
      </c>
      <c r="U53" s="109">
        <f>VLOOKUP($A53,'PA GPS 2026 '!$A$4:$V$461,U$4,0)</f>
        <v>46053</v>
      </c>
      <c r="V53" s="108" t="str">
        <f>VLOOKUP($A53,'PA GPS 2026 '!$A$4:$V$461,V$4,0)</f>
        <v>20-OFICINA DE TECNOLOGÍA E INFORMÁTICA</v>
      </c>
    </row>
    <row r="54" spans="1:22" ht="58.5" customHeight="1" x14ac:dyDescent="0.25">
      <c r="A54" s="12" t="s">
        <v>106</v>
      </c>
      <c r="B54" s="108" t="str">
        <f>VLOOKUP($A54,'PA GPS 2026 '!$A$4:$V$461,B$4,0)</f>
        <v>20-OFICINA DE TECNOLOGÍA E INFORMÁTICA</v>
      </c>
      <c r="C54" s="108">
        <f>VLOOKUP($A54,'PA GPS 2026 '!$A$4:$V$461,C$4,0)</f>
        <v>0</v>
      </c>
      <c r="D54" s="108" t="str">
        <f>VLOOKUP($A54,'PA GPS 2026 '!$A$4:$V$461,D$4,0)</f>
        <v>Actividad propia</v>
      </c>
      <c r="E54" s="108" t="str">
        <f>VLOOKUP($A54,'PA GPS 2026 '!$A$4:$V$461,E$4,0)</f>
        <v>20.2.2</v>
      </c>
      <c r="F54" s="108" t="str">
        <f>VLOOKUP($A54,'PA GPS 2026 '!$A$4:$V$461,F$4,0)</f>
        <v>N/A</v>
      </c>
      <c r="G54" s="108" t="str">
        <f>VLOOKUP($A54,'PA GPS 2026 '!$A$4:$V$461,G$4,0)</f>
        <v>N/A</v>
      </c>
      <c r="H54" s="108" t="str">
        <f>VLOOKUP($A54,'PA GPS 2026 '!$A$4:$V$461,H$4,0)</f>
        <v>N/A</v>
      </c>
      <c r="I54" s="108" t="str">
        <f>VLOOKUP($A54,'PA GPS 2026 '!$A$4:$V$461,I$4,0)</f>
        <v>N/A</v>
      </c>
      <c r="J54" s="108" t="str">
        <f>VLOOKUP($A54,'PA GPS 2026 '!$A$4:$V$461,J$4,0)</f>
        <v>N/A</v>
      </c>
      <c r="K54" s="108" t="str">
        <f>VLOOKUP($A54,'PA GPS 2026 '!$A$4:$V$461,K$4,0)</f>
        <v>N/A</v>
      </c>
      <c r="L54" s="108" t="str">
        <f>VLOOKUP($A54,'PA GPS 2026 '!$A$4:$V$461,L$4,0)</f>
        <v>N/A</v>
      </c>
      <c r="M54" s="108" t="str">
        <f>VLOOKUP($A54,'PA GPS 2026 '!$A$4:$V$461,M$4,0)</f>
        <v>N/A</v>
      </c>
      <c r="N54" s="108" t="str">
        <f>VLOOKUP($A54,'PA GPS 2026 '!$A$4:$V$461,N$4,0)</f>
        <v>N/A</v>
      </c>
      <c r="O54" s="108" t="str">
        <f>VLOOKUP($A54,'PA GPS 2026 '!$A$4:$V$461,O$4,0)</f>
        <v>Implementar el Plan de Seguridad  y Privacidad de la información aprobado (Informes de seguimiento y avance trimestrales con soportes documentales del cumplimiento con corte  marzo, junio, septiembre, diciembre)</v>
      </c>
      <c r="P54" s="108">
        <f>VLOOKUP($A54,'PA GPS 2026 '!$A$4:$V$461,P$4,0)</f>
        <v>70</v>
      </c>
      <c r="Q54" s="108">
        <f>VLOOKUP($A54,'PA GPS 2026 '!$A$4:$V$461,Q$4,0)</f>
        <v>100</v>
      </c>
      <c r="R54" s="108" t="str">
        <f>VLOOKUP($A54,'PA GPS 2026 '!$A$4:$V$461,R$4,0)</f>
        <v>Porcentual</v>
      </c>
      <c r="S54" s="108" t="str">
        <f>VLOOKUP($A54,'PA GPS 2026 '!$A$4:$V$461,S$4,0)</f>
        <v>% de Actividades o Porcentaje de ejecución del Plan / 100% de Actividades o Porcentaje de ejecución del Plan programado</v>
      </c>
      <c r="T54" s="109">
        <f>VLOOKUP($A54,'PA GPS 2026 '!$A$4:$V$461,T$4,0)</f>
        <v>46055</v>
      </c>
      <c r="U54" s="109">
        <f>VLOOKUP($A54,'PA GPS 2026 '!$A$4:$V$461,U$4,0)</f>
        <v>46371</v>
      </c>
      <c r="V54" s="108" t="str">
        <f>VLOOKUP($A54,'PA GPS 2026 '!$A$4:$V$461,V$4,0)</f>
        <v>20-OFICINA DE TECNOLOGÍA E INFORMÁTICA</v>
      </c>
    </row>
    <row r="55" spans="1:22" ht="58.5" customHeight="1" x14ac:dyDescent="0.25">
      <c r="A55" s="12" t="s">
        <v>107</v>
      </c>
      <c r="B55" s="111" t="str">
        <f>VLOOKUP($A55,'PA GPS 2026 '!$A$4:$V$461,B$4,0)</f>
        <v>20-OFICINA DE TECNOLOGÍA E INFORMÁTICA</v>
      </c>
      <c r="C55" s="111">
        <f>VLOOKUP($A55,'PA GPS 2026 '!$A$4:$V$461,C$4,0)</f>
        <v>0</v>
      </c>
      <c r="D55" s="111" t="str">
        <f>VLOOKUP($A55,'PA GPS 2026 '!$A$4:$V$461,D$4,0)</f>
        <v>Producto</v>
      </c>
      <c r="E55" s="111" t="str">
        <f>VLOOKUP($A55,'PA GPS 2026 '!$A$4:$V$461,E$4,0)</f>
        <v>20.3</v>
      </c>
      <c r="F55" s="111" t="str">
        <f>VLOOKUP($A55,'PA GPS 2026 '!$A$4:$V$461,F$4,0)</f>
        <v>Operativo</v>
      </c>
      <c r="G55" s="111" t="str">
        <f>VLOOKUP($A55,'PA GPS 2026 '!$A$4:$V$461,G$4,0)</f>
        <v xml:space="preserve">Fortalecer la infraestructura, uso y aprovechamiento de las tecnologías de la información, para optimizar la capacidad institucional
</v>
      </c>
      <c r="H55" s="111" t="str">
        <f>VLOOKUP($A55,'PA GPS 2026 '!$A$4:$V$461,H$4,0)</f>
        <v xml:space="preserve">Cumplimiento de productos del PAI asociados a Fortalecer la infraestructura, uso y aprovechamiento de las tecnologías de la información, para optimizar la capacidad institucional
</v>
      </c>
      <c r="I55" s="111" t="str">
        <f>VLOOKUP($A55,'PA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55" s="111" t="str">
        <f>VLOOKUP($A55,'PA GPS 2026 '!$A$4:$V$461,J$4,0)</f>
        <v>N/A</v>
      </c>
      <c r="K55" s="111" t="str">
        <f>VLOOKUP($A55,'PA GPS 2026 '!$A$4:$V$461,K$4,0)</f>
        <v>No</v>
      </c>
      <c r="L55" s="111" t="str">
        <f>VLOOKUP($A55,'PA GPS 2026 '!$A$4:$V$461,L$4,0)</f>
        <v>C-3599-0200-10-53105d</v>
      </c>
      <c r="M55" s="111" t="str">
        <f>VLOOKUP($A55,'PA GPS 2026 '!$A$4:$V$461,M$4,0)</f>
        <v>Política Seguridad Digital _DIMENSIÓN Gestión con Valores para Resultados</v>
      </c>
      <c r="N55" s="111" t="str">
        <f>VLOOKUP($A55,'PA GPS 2026 '!$A$4:$V$461,N$4,0)</f>
        <v>Decreto 612 de 2018</v>
      </c>
      <c r="O55" s="111" t="str">
        <f>VLOOKUP($A55,'PA GPS 2026 '!$A$4:$V$461,O$4,0)</f>
        <v>Plan de tratamiento de riesgos de Seguridad y Privacidad de la información, monitoreado</v>
      </c>
      <c r="P55" s="111">
        <f>VLOOKUP($A55,'PA GPS 2026 '!$A$4:$V$461,P$4,0)</f>
        <v>20</v>
      </c>
      <c r="Q55" s="111">
        <f>VLOOKUP($A55,'PA GPS 2026 '!$A$4:$V$461,Q$4,0)</f>
        <v>100</v>
      </c>
      <c r="R55" s="111" t="str">
        <f>VLOOKUP($A55,'PA GPS 2026 '!$A$4:$V$461,R$4,0)</f>
        <v>Porcentual</v>
      </c>
      <c r="S55" s="111" t="str">
        <f>VLOOKUP($A55,'PA GPS 2026 '!$A$4:$V$461,S$4,0)</f>
        <v>% de % de plan ejecutado / 100% de % del plan a ejecutar</v>
      </c>
      <c r="T55" s="112">
        <f>VLOOKUP($A55,'PA GPS 2026 '!$A$4:$V$461,T$4,0)</f>
        <v>46055</v>
      </c>
      <c r="U55" s="112">
        <f>VLOOKUP($A55,'PA GPS 2026 '!$A$4:$V$461,U$4,0)</f>
        <v>46371</v>
      </c>
      <c r="V55" s="111" t="str">
        <f>VLOOKUP($A55,'PA GPS 2026 '!$A$4:$V$461,V$4,0)</f>
        <v>20-OFICINA DE TECNOLOGÍA E INFORMÁTICA</v>
      </c>
    </row>
    <row r="56" spans="1:22" ht="58.5" customHeight="1" x14ac:dyDescent="0.25">
      <c r="A56" s="12" t="s">
        <v>108</v>
      </c>
      <c r="B56" s="108" t="str">
        <f>VLOOKUP($A56,'PA GPS 2026 '!$A$4:$V$461,B$4,0)</f>
        <v>20-OFICINA DE TECNOLOGÍA E INFORMÁTICA</v>
      </c>
      <c r="C56" s="108">
        <f>VLOOKUP($A56,'PA GPS 2026 '!$A$4:$V$461,C$4,0)</f>
        <v>0</v>
      </c>
      <c r="D56" s="108" t="str">
        <f>VLOOKUP($A56,'PA GPS 2026 '!$A$4:$V$461,D$4,0)</f>
        <v>Actividad propia</v>
      </c>
      <c r="E56" s="108" t="str">
        <f>VLOOKUP($A56,'PA GPS 2026 '!$A$4:$V$461,E$4,0)</f>
        <v>20.3.1</v>
      </c>
      <c r="F56" s="108" t="str">
        <f>VLOOKUP($A56,'PA GPS 2026 '!$A$4:$V$461,F$4,0)</f>
        <v>N/A</v>
      </c>
      <c r="G56" s="108" t="str">
        <f>VLOOKUP($A56,'PA GPS 2026 '!$A$4:$V$461,G$4,0)</f>
        <v>N/A</v>
      </c>
      <c r="H56" s="108" t="str">
        <f>VLOOKUP($A56,'PA GPS 2026 '!$A$4:$V$461,H$4,0)</f>
        <v>N/A</v>
      </c>
      <c r="I56" s="108" t="str">
        <f>VLOOKUP($A56,'PA GPS 2026 '!$A$4:$V$461,I$4,0)</f>
        <v>N/A</v>
      </c>
      <c r="J56" s="108" t="str">
        <f>VLOOKUP($A56,'PA GPS 2026 '!$A$4:$V$461,J$4,0)</f>
        <v>N/A</v>
      </c>
      <c r="K56" s="108" t="str">
        <f>VLOOKUP($A56,'PA GPS 2026 '!$A$4:$V$461,K$4,0)</f>
        <v>N/A</v>
      </c>
      <c r="L56" s="108" t="str">
        <f>VLOOKUP($A56,'PA GPS 2026 '!$A$4:$V$461,L$4,0)</f>
        <v>N/A</v>
      </c>
      <c r="M56" s="108" t="str">
        <f>VLOOKUP($A56,'PA GPS 2026 '!$A$4:$V$461,M$4,0)</f>
        <v>N/A</v>
      </c>
      <c r="N56" s="108" t="str">
        <f>VLOOKUP($A56,'PA GPS 2026 '!$A$4:$V$461,N$4,0)</f>
        <v>N/A</v>
      </c>
      <c r="O56" s="108" t="str">
        <f>VLOOKUP($A56,'PA GPS 2026 '!$A$4:$V$461,O$4,0)</f>
        <v>Consolidar los riesgos de seguridad de la información con sus respectivos tratamientos, fechas y responsables  (Excel del plan de tratamiento de riesgos de seguridad y privacidad de la información)</v>
      </c>
      <c r="P56" s="108">
        <f>VLOOKUP($A56,'PA GPS 2026 '!$A$4:$V$461,P$4,0)</f>
        <v>40</v>
      </c>
      <c r="Q56" s="108">
        <f>VLOOKUP($A56,'PA GPS 2026 '!$A$4:$V$461,Q$4,0)</f>
        <v>1</v>
      </c>
      <c r="R56" s="108" t="str">
        <f>VLOOKUP($A56,'PA GPS 2026 '!$A$4:$V$461,R$4,0)</f>
        <v>Númerica</v>
      </c>
      <c r="S56" s="108" t="str">
        <f>VLOOKUP($A56,'PA GPS 2026 '!$A$4:$V$461,S$4,0)</f>
        <v># de Documento con la consolidación de riesgos / 1 Documento a elaborar con la consolidación de riesgos</v>
      </c>
      <c r="T56" s="109">
        <f>VLOOKUP($A56,'PA GPS 2026 '!$A$4:$V$461,T$4,0)</f>
        <v>46055</v>
      </c>
      <c r="U56" s="109">
        <f>VLOOKUP($A56,'PA GPS 2026 '!$A$4:$V$461,U$4,0)</f>
        <v>46142</v>
      </c>
      <c r="V56" s="108" t="str">
        <f>VLOOKUP($A56,'PA GPS 2026 '!$A$4:$V$461,V$4,0)</f>
        <v>20-OFICINA DE TECNOLOGÍA E INFORMÁTICA</v>
      </c>
    </row>
    <row r="57" spans="1:22" ht="58.5" customHeight="1" x14ac:dyDescent="0.25">
      <c r="A57" s="12" t="s">
        <v>109</v>
      </c>
      <c r="B57" s="108" t="str">
        <f>VLOOKUP($A57,'PA GPS 2026 '!$A$4:$V$461,B$4,0)</f>
        <v>20-OFICINA DE TECNOLOGÍA E INFORMÁTICA</v>
      </c>
      <c r="C57" s="108">
        <f>VLOOKUP($A57,'PA GPS 2026 '!$A$4:$V$461,C$4,0)</f>
        <v>0</v>
      </c>
      <c r="D57" s="108" t="str">
        <f>VLOOKUP($A57,'PA GPS 2026 '!$A$4:$V$461,D$4,0)</f>
        <v>Actividad propia</v>
      </c>
      <c r="E57" s="108" t="str">
        <f>VLOOKUP($A57,'PA GPS 2026 '!$A$4:$V$461,E$4,0)</f>
        <v>20.3.2</v>
      </c>
      <c r="F57" s="108" t="str">
        <f>VLOOKUP($A57,'PA GPS 2026 '!$A$4:$V$461,F$4,0)</f>
        <v>N/A</v>
      </c>
      <c r="G57" s="108" t="str">
        <f>VLOOKUP($A57,'PA GPS 2026 '!$A$4:$V$461,G$4,0)</f>
        <v>N/A</v>
      </c>
      <c r="H57" s="108" t="str">
        <f>VLOOKUP($A57,'PA GPS 2026 '!$A$4:$V$461,H$4,0)</f>
        <v>N/A</v>
      </c>
      <c r="I57" s="108" t="str">
        <f>VLOOKUP($A57,'PA GPS 2026 '!$A$4:$V$461,I$4,0)</f>
        <v>N/A</v>
      </c>
      <c r="J57" s="108" t="str">
        <f>VLOOKUP($A57,'PA GPS 2026 '!$A$4:$V$461,J$4,0)</f>
        <v>N/A</v>
      </c>
      <c r="K57" s="108" t="str">
        <f>VLOOKUP($A57,'PA GPS 2026 '!$A$4:$V$461,K$4,0)</f>
        <v>N/A</v>
      </c>
      <c r="L57" s="108" t="str">
        <f>VLOOKUP($A57,'PA GPS 2026 '!$A$4:$V$461,L$4,0)</f>
        <v>N/A</v>
      </c>
      <c r="M57" s="108" t="str">
        <f>VLOOKUP($A57,'PA GPS 2026 '!$A$4:$V$461,M$4,0)</f>
        <v>N/A</v>
      </c>
      <c r="N57" s="108" t="str">
        <f>VLOOKUP($A57,'PA GPS 2026 '!$A$4:$V$461,N$4,0)</f>
        <v>N/A</v>
      </c>
      <c r="O57" s="108" t="str">
        <f>VLOOKUP($A57,'PA GPS 2026 '!$A$4:$V$461,O$4,0)</f>
        <v>Realizar el monitoreo al plan de tratamiento de los riesgos de seguridad y privacidad de la información trimestralmente (Informes de seguimiento y avance trimestrales con soportes documentales del cumplimiento con corte  junio, septiembre, diciembre)</v>
      </c>
      <c r="P57" s="108">
        <f>VLOOKUP($A57,'PA GPS 2026 '!$A$4:$V$461,P$4,0)</f>
        <v>60</v>
      </c>
      <c r="Q57" s="108">
        <f>VLOOKUP($A57,'PA GPS 2026 '!$A$4:$V$461,Q$4,0)</f>
        <v>100</v>
      </c>
      <c r="R57" s="108" t="str">
        <f>VLOOKUP($A57,'PA GPS 2026 '!$A$4:$V$461,R$4,0)</f>
        <v>Porcentual</v>
      </c>
      <c r="S57" s="108" t="str">
        <f>VLOOKUP($A57,'PA GPS 2026 '!$A$4:$V$461,S$4,0)</f>
        <v>% de Porcentaje de avance en cumplimiento de actividades o plan / 100% de Porcentaje de avance en cumplimiento de actividades o plan programado</v>
      </c>
      <c r="T57" s="109">
        <f>VLOOKUP($A57,'PA GPS 2026 '!$A$4:$V$461,T$4,0)</f>
        <v>46113</v>
      </c>
      <c r="U57" s="109">
        <f>VLOOKUP($A57,'PA GPS 2026 '!$A$4:$V$461,U$4,0)</f>
        <v>46371</v>
      </c>
      <c r="V57" s="108" t="str">
        <f>VLOOKUP($A57,'PA GPS 2026 '!$A$4:$V$461,V$4,0)</f>
        <v>20-OFICINA DE TECNOLOGÍA E INFORMÁTICA</v>
      </c>
    </row>
    <row r="58" spans="1:22" ht="58.5" customHeight="1" x14ac:dyDescent="0.25">
      <c r="A58" s="12" t="s">
        <v>110</v>
      </c>
      <c r="B58" s="111" t="str">
        <f>VLOOKUP($A58,'PA GPS 2026 '!$A$4:$V$461,B$4,0)</f>
        <v>20-OFICINA DE TECNOLOGÍA E INFORMÁTICA</v>
      </c>
      <c r="C58" s="111">
        <f>VLOOKUP($A58,'PA GPS 2026 '!$A$4:$V$461,C$4,0)</f>
        <v>0</v>
      </c>
      <c r="D58" s="111" t="str">
        <f>VLOOKUP($A58,'PA GPS 2026 '!$A$4:$V$461,D$4,0)</f>
        <v>Producto</v>
      </c>
      <c r="E58" s="111" t="str">
        <f>VLOOKUP($A58,'PA GPS 2026 '!$A$4:$V$461,E$4,0)</f>
        <v>20.4</v>
      </c>
      <c r="F58" s="111" t="str">
        <f>VLOOKUP($A58,'PA GPS 2026 '!$A$4:$V$461,F$4,0)</f>
        <v>Operativo</v>
      </c>
      <c r="G58" s="111" t="str">
        <f>VLOOKUP($A58,'PA GPS 2026 '!$A$4:$V$461,G$4,0)</f>
        <v xml:space="preserve">Fortalecer la infraestructura, uso y aprovechamiento de las tecnologías de la información, para optimizar la capacidad institucional
</v>
      </c>
      <c r="H58" s="111" t="str">
        <f>VLOOKUP($A58,'PA GPS 2026 '!$A$4:$V$461,H$4,0)</f>
        <v xml:space="preserve">Cumplimiento de productos del PAI asociados a Fortalecer la infraestructura, uso y aprovechamiento de las tecnologías de la información, para optimizar la capacidad institucional
</v>
      </c>
      <c r="I58" s="111" t="str">
        <f>VLOOKUP($A58,'PA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58" s="111" t="str">
        <f>VLOOKUP($A58,'PA GPS 2026 '!$A$4:$V$461,J$4,0)</f>
        <v>N/A</v>
      </c>
      <c r="K58" s="111" t="str">
        <f>VLOOKUP($A58,'PA GPS 2026 '!$A$4:$V$461,K$4,0)</f>
        <v>No</v>
      </c>
      <c r="L58" s="111" t="str">
        <f>VLOOKUP($A58,'PA GPS 2026 '!$A$4:$V$461,L$4,0)</f>
        <v>C-3599-0200-10-53105d</v>
      </c>
      <c r="M58" s="111" t="str">
        <f>VLOOKUP($A58,'PA GPS 2026 '!$A$4:$V$461,M$4,0)</f>
        <v>Política Gobierno Digital _DIMENSIÓN Gestión con Valores para Resultados</v>
      </c>
      <c r="N58" s="111" t="str">
        <f>VLOOKUP($A58,'PA GPS 2026 '!$A$4:$V$461,N$4,0)</f>
        <v>Decreto 612 de 2018</v>
      </c>
      <c r="O58" s="111" t="str">
        <f>VLOOKUP($A58,'PA GPS 2026 '!$A$4:$V$461,O$4,0)</f>
        <v>Plan estratégico de tecnologías de información, ejecutado</v>
      </c>
      <c r="P58" s="111">
        <f>VLOOKUP($A58,'PA GPS 2026 '!$A$4:$V$461,P$4,0)</f>
        <v>40</v>
      </c>
      <c r="Q58" s="111">
        <f>VLOOKUP($A58,'PA GPS 2026 '!$A$4:$V$461,Q$4,0)</f>
        <v>100</v>
      </c>
      <c r="R58" s="111" t="str">
        <f>VLOOKUP($A58,'PA GPS 2026 '!$A$4:$V$461,R$4,0)</f>
        <v>Porcentual</v>
      </c>
      <c r="S58" s="111" t="str">
        <f>VLOOKUP($A58,'PA GPS 2026 '!$A$4:$V$461,S$4,0)</f>
        <v>% de % de plan ejecutado / 100% de % del plan a ejecutar</v>
      </c>
      <c r="T58" s="112">
        <f>VLOOKUP($A58,'PA GPS 2026 '!$A$4:$V$461,T$4,0)</f>
        <v>46035</v>
      </c>
      <c r="U58" s="112">
        <f>VLOOKUP($A58,'PA GPS 2026 '!$A$4:$V$461,U$4,0)</f>
        <v>46371</v>
      </c>
      <c r="V58" s="111" t="str">
        <f>VLOOKUP($A58,'PA GPS 2026 '!$A$4:$V$461,V$4,0)</f>
        <v>20-OFICINA DE TECNOLOGÍA E INFORMÁTICA</v>
      </c>
    </row>
    <row r="59" spans="1:22" ht="58.5" customHeight="1" x14ac:dyDescent="0.25">
      <c r="A59" s="12" t="s">
        <v>111</v>
      </c>
      <c r="B59" s="108" t="str">
        <f>VLOOKUP($A59,'PA GPS 2026 '!$A$4:$V$461,B$4,0)</f>
        <v>20-OFICINA DE TECNOLOGÍA E INFORMÁTICA</v>
      </c>
      <c r="C59" s="108">
        <f>VLOOKUP($A59,'PA GPS 2026 '!$A$4:$V$461,C$4,0)</f>
        <v>0</v>
      </c>
      <c r="D59" s="108" t="str">
        <f>VLOOKUP($A59,'PA GPS 2026 '!$A$4:$V$461,D$4,0)</f>
        <v>Actividad propia</v>
      </c>
      <c r="E59" s="108" t="str">
        <f>VLOOKUP($A59,'PA GPS 2026 '!$A$4:$V$461,E$4,0)</f>
        <v>20.4.1</v>
      </c>
      <c r="F59" s="108" t="str">
        <f>VLOOKUP($A59,'PA GPS 2026 '!$A$4:$V$461,F$4,0)</f>
        <v>N/A</v>
      </c>
      <c r="G59" s="108" t="str">
        <f>VLOOKUP($A59,'PA GPS 2026 '!$A$4:$V$461,G$4,0)</f>
        <v>N/A</v>
      </c>
      <c r="H59" s="108" t="str">
        <f>VLOOKUP($A59,'PA GPS 2026 '!$A$4:$V$461,H$4,0)</f>
        <v>N/A</v>
      </c>
      <c r="I59" s="108" t="str">
        <f>VLOOKUP($A59,'PA GPS 2026 '!$A$4:$V$461,I$4,0)</f>
        <v>N/A</v>
      </c>
      <c r="J59" s="108" t="str">
        <f>VLOOKUP($A59,'PA GPS 2026 '!$A$4:$V$461,J$4,0)</f>
        <v>N/A</v>
      </c>
      <c r="K59" s="108" t="str">
        <f>VLOOKUP($A59,'PA GPS 2026 '!$A$4:$V$461,K$4,0)</f>
        <v>N/A</v>
      </c>
      <c r="L59" s="108" t="str">
        <f>VLOOKUP($A59,'PA GPS 2026 '!$A$4:$V$461,L$4,0)</f>
        <v>N/A</v>
      </c>
      <c r="M59" s="108" t="str">
        <f>VLOOKUP($A59,'PA GPS 2026 '!$A$4:$V$461,M$4,0)</f>
        <v>N/A</v>
      </c>
      <c r="N59" s="108" t="str">
        <f>VLOOKUP($A59,'PA GPS 2026 '!$A$4:$V$461,N$4,0)</f>
        <v>N/A</v>
      </c>
      <c r="O59" s="108" t="str">
        <f>VLOOKUP($A59,'PA GPS 2026 '!$A$4:$V$461,O$4,0)</f>
        <v>Formular plan estratégico de tecnologías de información PETI incluyendo hoja de ruta para la vigencia   (Hoja de ruta del PETI actualizada y aprobado por el Comité Institucional de Gestión y Desempeño/ único entregable)</v>
      </c>
      <c r="P59" s="108">
        <f>VLOOKUP($A59,'PA GPS 2026 '!$A$4:$V$461,P$4,0)</f>
        <v>20</v>
      </c>
      <c r="Q59" s="108">
        <f>VLOOKUP($A59,'PA GPS 2026 '!$A$4:$V$461,Q$4,0)</f>
        <v>1</v>
      </c>
      <c r="R59" s="108" t="str">
        <f>VLOOKUP($A59,'PA GPS 2026 '!$A$4:$V$461,R$4,0)</f>
        <v>Númerica</v>
      </c>
      <c r="S59" s="108" t="str">
        <f>VLOOKUP($A59,'PA GPS 2026 '!$A$4:$V$461,S$4,0)</f>
        <v># de Plan elaborado / 1 Plan a elaborar</v>
      </c>
      <c r="T59" s="109">
        <f>VLOOKUP($A59,'PA GPS 2026 '!$A$4:$V$461,T$4,0)</f>
        <v>46035</v>
      </c>
      <c r="U59" s="109">
        <f>VLOOKUP($A59,'PA GPS 2026 '!$A$4:$V$461,U$4,0)</f>
        <v>46053</v>
      </c>
      <c r="V59" s="108" t="str">
        <f>VLOOKUP($A59,'PA GPS 2026 '!$A$4:$V$461,V$4,0)</f>
        <v>20-OFICINA DE TECNOLOGÍA E INFORMÁTICA</v>
      </c>
    </row>
    <row r="60" spans="1:22" ht="58.5" customHeight="1" x14ac:dyDescent="0.25">
      <c r="A60" s="12" t="s">
        <v>112</v>
      </c>
      <c r="B60" s="108" t="str">
        <f>VLOOKUP($A60,'PA GPS 2026 '!$A$4:$V$461,B$4,0)</f>
        <v>20-OFICINA DE TECNOLOGÍA E INFORMÁTICA</v>
      </c>
      <c r="C60" s="108">
        <f>VLOOKUP($A60,'PA GPS 2026 '!$A$4:$V$461,C$4,0)</f>
        <v>0</v>
      </c>
      <c r="D60" s="108" t="str">
        <f>VLOOKUP($A60,'PA GPS 2026 '!$A$4:$V$461,D$4,0)</f>
        <v>Actividad propia</v>
      </c>
      <c r="E60" s="108" t="str">
        <f>VLOOKUP($A60,'PA GPS 2026 '!$A$4:$V$461,E$4,0)</f>
        <v>20.4.2</v>
      </c>
      <c r="F60" s="108" t="str">
        <f>VLOOKUP($A60,'PA GPS 2026 '!$A$4:$V$461,F$4,0)</f>
        <v>N/A</v>
      </c>
      <c r="G60" s="108" t="str">
        <f>VLOOKUP($A60,'PA GPS 2026 '!$A$4:$V$461,G$4,0)</f>
        <v>N/A</v>
      </c>
      <c r="H60" s="108" t="str">
        <f>VLOOKUP($A60,'PA GPS 2026 '!$A$4:$V$461,H$4,0)</f>
        <v>N/A</v>
      </c>
      <c r="I60" s="108" t="str">
        <f>VLOOKUP($A60,'PA GPS 2026 '!$A$4:$V$461,I$4,0)</f>
        <v>N/A</v>
      </c>
      <c r="J60" s="108" t="str">
        <f>VLOOKUP($A60,'PA GPS 2026 '!$A$4:$V$461,J$4,0)</f>
        <v>N/A</v>
      </c>
      <c r="K60" s="108" t="str">
        <f>VLOOKUP($A60,'PA GPS 2026 '!$A$4:$V$461,K$4,0)</f>
        <v>N/A</v>
      </c>
      <c r="L60" s="108" t="str">
        <f>VLOOKUP($A60,'PA GPS 2026 '!$A$4:$V$461,L$4,0)</f>
        <v>N/A</v>
      </c>
      <c r="M60" s="108" t="str">
        <f>VLOOKUP($A60,'PA GPS 2026 '!$A$4:$V$461,M$4,0)</f>
        <v>N/A</v>
      </c>
      <c r="N60" s="108" t="str">
        <f>VLOOKUP($A60,'PA GPS 2026 '!$A$4:$V$461,N$4,0)</f>
        <v>N/A</v>
      </c>
      <c r="O60" s="108" t="str">
        <f>VLOOKUP($A60,'PA GPS 2026 '!$A$4:$V$461,O$4,0)</f>
        <v>Realizar seguimiento trimestral a la ejecución del PETI. (Informes de seguimiento y avance trimestrales con soportes documentales del cumplimiento con corte marzo, junio, septiembre, diciembre)</v>
      </c>
      <c r="P60" s="108">
        <f>VLOOKUP($A60,'PA GPS 2026 '!$A$4:$V$461,P$4,0)</f>
        <v>80</v>
      </c>
      <c r="Q60" s="108">
        <f>VLOOKUP($A60,'PA GPS 2026 '!$A$4:$V$461,Q$4,0)</f>
        <v>100</v>
      </c>
      <c r="R60" s="108" t="str">
        <f>VLOOKUP($A60,'PA GPS 2026 '!$A$4:$V$461,R$4,0)</f>
        <v>Porcentual</v>
      </c>
      <c r="S60" s="108" t="str">
        <f>VLOOKUP($A60,'PA GPS 2026 '!$A$4:$V$461,S$4,0)</f>
        <v>% de Actividades o Porcentaje de ejecución del Plan / 100% de Actividades o Porcentaje de ejecución del Plan programado</v>
      </c>
      <c r="T60" s="109">
        <f>VLOOKUP($A60,'PA GPS 2026 '!$A$4:$V$461,T$4,0)</f>
        <v>46055</v>
      </c>
      <c r="U60" s="109">
        <f>VLOOKUP($A60,'PA GPS 2026 '!$A$4:$V$461,U$4,0)</f>
        <v>46371</v>
      </c>
      <c r="V60" s="108" t="str">
        <f>VLOOKUP($A60,'PA GPS 2026 '!$A$4:$V$461,V$4,0)</f>
        <v>20-OFICINA DE TECNOLOGÍA E INFORMÁTICA</v>
      </c>
    </row>
    <row r="61" spans="1:22" ht="58.5" customHeight="1" x14ac:dyDescent="0.25">
      <c r="A61" s="12" t="s">
        <v>327</v>
      </c>
      <c r="B61" s="111" t="str">
        <f>VLOOKUP($A61,'PA GPS 2026 '!$A$4:$V$461,B$4,0)</f>
        <v>30-OFICINA ASESORA DE PLANEACIÓN</v>
      </c>
      <c r="C61" s="111">
        <f>VLOOKUP($A61,'PA GPS 2026 '!$A$4:$V$461,C$4,0)</f>
        <v>0</v>
      </c>
      <c r="D61" s="111" t="str">
        <f>VLOOKUP($A61,'PA GPS 2026 '!$A$4:$V$461,D$4,0)</f>
        <v>Producto</v>
      </c>
      <c r="E61" s="111" t="str">
        <f>VLOOKUP($A61,'PA GPS 2026 '!$A$4:$V$461,E$4,0)</f>
        <v>30.1</v>
      </c>
      <c r="F61" s="111" t="str">
        <f>VLOOKUP($A61,'PA GPS 2026 '!$A$4:$V$461,F$4,0)</f>
        <v>Innovador</v>
      </c>
      <c r="G61" s="111" t="str">
        <f>VLOOKUP($A61,'PA GPS 2026 '!$A$4:$V$461,G$4,0)</f>
        <v xml:space="preserve">Fortalecer la gestión de la información, el conocimiento y la innovación para optimizar la capacidad institucional 
</v>
      </c>
      <c r="H61" s="111" t="str">
        <f>VLOOKUP($A61,'PA GPS 2026 '!$A$4:$V$461,H$4,0)</f>
        <v xml:space="preserve">Cumplimiento de productos del PAI asociados a Fortalecer la gestión de la información, el conocimiento y la innovación para optimizar la capacidad institucional 
</v>
      </c>
      <c r="I61" s="111" t="str">
        <f>VLOOKUP($A61,'PA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61" s="111" t="str">
        <f>VLOOKUP($A61,'PA GPS 2026 '!$A$4:$V$461,J$4,0)</f>
        <v>N/A</v>
      </c>
      <c r="K61" s="111" t="str">
        <f>VLOOKUP($A61,'PA GPS 2026 '!$A$4:$V$461,K$4,0)</f>
        <v>No</v>
      </c>
      <c r="L61" s="111" t="str">
        <f>VLOOKUP($A61,'PA GPS 2026 '!$A$4:$V$461,L$4,0)</f>
        <v>FUNCIONAMIENTO</v>
      </c>
      <c r="M61" s="111" t="str">
        <f>VLOOKUP($A61,'PA GPS 2026 '!$A$4:$V$461,M$4,0)</f>
        <v>Política Gestión Presupuestal y Eficiencia del Gasto Público _DIMENSIÓN Direccionamiento Estratégico y Planeación</v>
      </c>
      <c r="N61" s="111" t="str">
        <f>VLOOKUP($A61,'PA GPS 2026 '!$A$4:$V$461,N$4,0)</f>
        <v>Programa de transparencia y etica pública</v>
      </c>
      <c r="O61" s="111" t="str">
        <f>VLOOKUP($A61,'PA GPS 2026 '!$A$4:$V$461,O$4,0)</f>
        <v>Metodología de costeo de trámites aplicada. (Costeos aplicados y publicados)</v>
      </c>
      <c r="P61" s="111">
        <f>VLOOKUP($A61,'PA GPS 2026 '!$A$4:$V$461,P$4,0)</f>
        <v>17</v>
      </c>
      <c r="Q61" s="111">
        <f>VLOOKUP($A61,'PA GPS 2026 '!$A$4:$V$461,Q$4,0)</f>
        <v>6</v>
      </c>
      <c r="R61" s="111" t="str">
        <f>VLOOKUP($A61,'PA GPS 2026 '!$A$4:$V$461,R$4,0)</f>
        <v>Númerica</v>
      </c>
      <c r="S61" s="111" t="str">
        <f>VLOOKUP($A61,'PA GPS 2026 '!$A$4:$V$461,S$4,0)</f>
        <v># de Tramites con metodología de costeo / 6 Tramites con metodología de costeo a realizar</v>
      </c>
      <c r="T61" s="112">
        <f>VLOOKUP($A61,'PA GPS 2026 '!$A$4:$V$461,T$4,0)</f>
        <v>46055</v>
      </c>
      <c r="U61" s="112">
        <f>VLOOKUP($A61,'PA GPS 2026 '!$A$4:$V$461,U$4,0)</f>
        <v>46325</v>
      </c>
      <c r="V61" s="111" t="str">
        <f>VLOOKUP($A61,'PA GPS 2026 '!$A$4:$V$461,V$4,0)</f>
        <v>30-OFICINA ASESORA DE PLANEACIÓN</v>
      </c>
    </row>
    <row r="62" spans="1:22" ht="58.5" customHeight="1" x14ac:dyDescent="0.25">
      <c r="A62" s="12" t="s">
        <v>328</v>
      </c>
      <c r="B62" s="108" t="str">
        <f>VLOOKUP($A62,'PA GPS 2026 '!$A$4:$V$461,B$4,0)</f>
        <v>30-OFICINA ASESORA DE PLANEACIÓN</v>
      </c>
      <c r="C62" s="108">
        <f>VLOOKUP($A62,'PA GPS 2026 '!$A$4:$V$461,C$4,0)</f>
        <v>0</v>
      </c>
      <c r="D62" s="108" t="str">
        <f>VLOOKUP($A62,'PA GPS 2026 '!$A$4:$V$461,D$4,0)</f>
        <v>Actividad propia</v>
      </c>
      <c r="E62" s="108" t="str">
        <f>VLOOKUP($A62,'PA GPS 2026 '!$A$4:$V$461,E$4,0)</f>
        <v>30.1.1</v>
      </c>
      <c r="F62" s="108" t="str">
        <f>VLOOKUP($A62,'PA GPS 2026 '!$A$4:$V$461,F$4,0)</f>
        <v>N/A</v>
      </c>
      <c r="G62" s="108" t="str">
        <f>VLOOKUP($A62,'PA GPS 2026 '!$A$4:$V$461,G$4,0)</f>
        <v>N/A</v>
      </c>
      <c r="H62" s="108" t="str">
        <f>VLOOKUP($A62,'PA GPS 2026 '!$A$4:$V$461,H$4,0)</f>
        <v>N/A</v>
      </c>
      <c r="I62" s="108" t="str">
        <f>VLOOKUP($A62,'PA GPS 2026 '!$A$4:$V$461,I$4,0)</f>
        <v>N/A</v>
      </c>
      <c r="J62" s="108" t="str">
        <f>VLOOKUP($A62,'PA GPS 2026 '!$A$4:$V$461,J$4,0)</f>
        <v>N/A</v>
      </c>
      <c r="K62" s="108" t="str">
        <f>VLOOKUP($A62,'PA GPS 2026 '!$A$4:$V$461,K$4,0)</f>
        <v>N/A</v>
      </c>
      <c r="L62" s="108" t="str">
        <f>VLOOKUP($A62,'PA GPS 2026 '!$A$4:$V$461,L$4,0)</f>
        <v>N/A</v>
      </c>
      <c r="M62" s="108" t="str">
        <f>VLOOKUP($A62,'PA GPS 2026 '!$A$4:$V$461,M$4,0)</f>
        <v>N/A</v>
      </c>
      <c r="N62" s="108" t="str">
        <f>VLOOKUP($A62,'PA GPS 2026 '!$A$4:$V$461,N$4,0)</f>
        <v>N/A</v>
      </c>
      <c r="O62" s="108" t="str">
        <f>VLOOKUP($A62,'PA GPS 2026 '!$A$4:$V$461,O$4,0)</f>
        <v>Definir listado de trámites priorizados. (listado definido)</v>
      </c>
      <c r="P62" s="108">
        <f>VLOOKUP($A62,'PA GPS 2026 '!$A$4:$V$461,P$4,0)</f>
        <v>10</v>
      </c>
      <c r="Q62" s="108">
        <f>VLOOKUP($A62,'PA GPS 2026 '!$A$4:$V$461,Q$4,0)</f>
        <v>1</v>
      </c>
      <c r="R62" s="108" t="str">
        <f>VLOOKUP($A62,'PA GPS 2026 '!$A$4:$V$461,R$4,0)</f>
        <v>Númerica</v>
      </c>
      <c r="S62" s="108" t="str">
        <f>VLOOKUP($A62,'PA GPS 2026 '!$A$4:$V$461,S$4,0)</f>
        <v># de Listado de trámites priorizados / 1 Listado de trámites a priorizar</v>
      </c>
      <c r="T62" s="109">
        <f>VLOOKUP($A62,'PA GPS 2026 '!$A$4:$V$461,T$4,0)</f>
        <v>46055</v>
      </c>
      <c r="U62" s="109">
        <f>VLOOKUP($A62,'PA GPS 2026 '!$A$4:$V$461,U$4,0)</f>
        <v>46080</v>
      </c>
      <c r="V62" s="108" t="str">
        <f>VLOOKUP($A62,'PA GPS 2026 '!$A$4:$V$461,V$4,0)</f>
        <v>30-OFICINA ASESORA DE PLANEACIÓN</v>
      </c>
    </row>
    <row r="63" spans="1:22" ht="58.5" customHeight="1" x14ac:dyDescent="0.25">
      <c r="A63" s="12" t="s">
        <v>329</v>
      </c>
      <c r="B63" s="108" t="str">
        <f>VLOOKUP($A63,'PA GPS 2026 '!$A$4:$V$461,B$4,0)</f>
        <v>30-OFICINA ASESORA DE PLANEACIÓN</v>
      </c>
      <c r="C63" s="108">
        <f>VLOOKUP($A63,'PA GPS 2026 '!$A$4:$V$461,C$4,0)</f>
        <v>0</v>
      </c>
      <c r="D63" s="108" t="str">
        <f>VLOOKUP($A63,'PA GPS 2026 '!$A$4:$V$461,D$4,0)</f>
        <v>Actividad propia</v>
      </c>
      <c r="E63" s="108" t="str">
        <f>VLOOKUP($A63,'PA GPS 2026 '!$A$4:$V$461,E$4,0)</f>
        <v>30.1.2</v>
      </c>
      <c r="F63" s="108" t="str">
        <f>VLOOKUP($A63,'PA GPS 2026 '!$A$4:$V$461,F$4,0)</f>
        <v>N/A</v>
      </c>
      <c r="G63" s="108" t="str">
        <f>VLOOKUP($A63,'PA GPS 2026 '!$A$4:$V$461,G$4,0)</f>
        <v>N/A</v>
      </c>
      <c r="H63" s="108" t="str">
        <f>VLOOKUP($A63,'PA GPS 2026 '!$A$4:$V$461,H$4,0)</f>
        <v>N/A</v>
      </c>
      <c r="I63" s="108" t="str">
        <f>VLOOKUP($A63,'PA GPS 2026 '!$A$4:$V$461,I$4,0)</f>
        <v>N/A</v>
      </c>
      <c r="J63" s="108" t="str">
        <f>VLOOKUP($A63,'PA GPS 2026 '!$A$4:$V$461,J$4,0)</f>
        <v>N/A</v>
      </c>
      <c r="K63" s="108" t="str">
        <f>VLOOKUP($A63,'PA GPS 2026 '!$A$4:$V$461,K$4,0)</f>
        <v>N/A</v>
      </c>
      <c r="L63" s="108" t="str">
        <f>VLOOKUP($A63,'PA GPS 2026 '!$A$4:$V$461,L$4,0)</f>
        <v>N/A</v>
      </c>
      <c r="M63" s="108" t="str">
        <f>VLOOKUP($A63,'PA GPS 2026 '!$A$4:$V$461,M$4,0)</f>
        <v>N/A</v>
      </c>
      <c r="N63" s="108" t="str">
        <f>VLOOKUP($A63,'PA GPS 2026 '!$A$4:$V$461,N$4,0)</f>
        <v>N/A</v>
      </c>
      <c r="O63" s="108" t="str">
        <f>VLOOKUP($A63,'PA GPS 2026 '!$A$4:$V$461,O$4,0)</f>
        <v>Actualizar insumos corte 2025. (insumos actualizados)</v>
      </c>
      <c r="P63" s="108">
        <f>VLOOKUP($A63,'PA GPS 2026 '!$A$4:$V$461,P$4,0)</f>
        <v>10</v>
      </c>
      <c r="Q63" s="108">
        <f>VLOOKUP($A63,'PA GPS 2026 '!$A$4:$V$461,Q$4,0)</f>
        <v>1</v>
      </c>
      <c r="R63" s="108" t="str">
        <f>VLOOKUP($A63,'PA GPS 2026 '!$A$4:$V$461,R$4,0)</f>
        <v>Númerica</v>
      </c>
      <c r="S63" s="108" t="str">
        <f>VLOOKUP($A63,'PA GPS 2026 '!$A$4:$V$461,S$4,0)</f>
        <v># de Documento de Insumos actualizados / 1 Documento de Insumos a actualizar</v>
      </c>
      <c r="T63" s="109">
        <f>VLOOKUP($A63,'PA GPS 2026 '!$A$4:$V$461,T$4,0)</f>
        <v>46055</v>
      </c>
      <c r="U63" s="109">
        <f>VLOOKUP($A63,'PA GPS 2026 '!$A$4:$V$461,U$4,0)</f>
        <v>46080</v>
      </c>
      <c r="V63" s="108" t="str">
        <f>VLOOKUP($A63,'PA GPS 2026 '!$A$4:$V$461,V$4,0)</f>
        <v>30-OFICINA ASESORA DE PLANEACIÓN</v>
      </c>
    </row>
    <row r="64" spans="1:22" ht="58.5" customHeight="1" x14ac:dyDescent="0.25">
      <c r="A64" s="12" t="s">
        <v>330</v>
      </c>
      <c r="B64" s="108" t="str">
        <f>VLOOKUP($A64,'PA GPS 2026 '!$A$4:$V$461,B$4,0)</f>
        <v>30-OFICINA ASESORA DE PLANEACIÓN</v>
      </c>
      <c r="C64" s="108">
        <f>VLOOKUP($A64,'PA GPS 2026 '!$A$4:$V$461,C$4,0)</f>
        <v>0</v>
      </c>
      <c r="D64" s="108" t="str">
        <f>VLOOKUP($A64,'PA GPS 2026 '!$A$4:$V$461,D$4,0)</f>
        <v>Actividad propia</v>
      </c>
      <c r="E64" s="108" t="str">
        <f>VLOOKUP($A64,'PA GPS 2026 '!$A$4:$V$461,E$4,0)</f>
        <v>30.1.3</v>
      </c>
      <c r="F64" s="108" t="str">
        <f>VLOOKUP($A64,'PA GPS 2026 '!$A$4:$V$461,F$4,0)</f>
        <v>N/A</v>
      </c>
      <c r="G64" s="108" t="str">
        <f>VLOOKUP($A64,'PA GPS 2026 '!$A$4:$V$461,G$4,0)</f>
        <v>N/A</v>
      </c>
      <c r="H64" s="108" t="str">
        <f>VLOOKUP($A64,'PA GPS 2026 '!$A$4:$V$461,H$4,0)</f>
        <v>N/A</v>
      </c>
      <c r="I64" s="108" t="str">
        <f>VLOOKUP($A64,'PA GPS 2026 '!$A$4:$V$461,I$4,0)</f>
        <v>N/A</v>
      </c>
      <c r="J64" s="108" t="str">
        <f>VLOOKUP($A64,'PA GPS 2026 '!$A$4:$V$461,J$4,0)</f>
        <v>N/A</v>
      </c>
      <c r="K64" s="108" t="str">
        <f>VLOOKUP($A64,'PA GPS 2026 '!$A$4:$V$461,K$4,0)</f>
        <v>N/A</v>
      </c>
      <c r="L64" s="108" t="str">
        <f>VLOOKUP($A64,'PA GPS 2026 '!$A$4:$V$461,L$4,0)</f>
        <v>N/A</v>
      </c>
      <c r="M64" s="108" t="str">
        <f>VLOOKUP($A64,'PA GPS 2026 '!$A$4:$V$461,M$4,0)</f>
        <v>N/A</v>
      </c>
      <c r="N64" s="108" t="str">
        <f>VLOOKUP($A64,'PA GPS 2026 '!$A$4:$V$461,N$4,0)</f>
        <v>N/A</v>
      </c>
      <c r="O64" s="108" t="str">
        <f>VLOOKUP($A64,'PA GPS 2026 '!$A$4:$V$461,O$4,0)</f>
        <v>Levantamiento actividades y tiempos de atención de los trámites seleccionados. (Documento con las actividades y tiempos seleccionadas)</v>
      </c>
      <c r="P64" s="108">
        <f>VLOOKUP($A64,'PA GPS 2026 '!$A$4:$V$461,P$4,0)</f>
        <v>20</v>
      </c>
      <c r="Q64" s="108">
        <f>VLOOKUP($A64,'PA GPS 2026 '!$A$4:$V$461,Q$4,0)</f>
        <v>6</v>
      </c>
      <c r="R64" s="108" t="str">
        <f>VLOOKUP($A64,'PA GPS 2026 '!$A$4:$V$461,R$4,0)</f>
        <v>Númerica</v>
      </c>
      <c r="S64" s="108" t="str">
        <f>VLOOKUP($A64,'PA GPS 2026 '!$A$4:$V$461,S$4,0)</f>
        <v># de Actividades y tiempos de atención de los trámites seleccionados / 6 Actividades y tiempos de atención de los trámites a seleccionar</v>
      </c>
      <c r="T64" s="109">
        <f>VLOOKUP($A64,'PA GPS 2026 '!$A$4:$V$461,T$4,0)</f>
        <v>46083</v>
      </c>
      <c r="U64" s="109">
        <f>VLOOKUP($A64,'PA GPS 2026 '!$A$4:$V$461,U$4,0)</f>
        <v>46265</v>
      </c>
      <c r="V64" s="108" t="str">
        <f>VLOOKUP($A64,'PA GPS 2026 '!$A$4:$V$461,V$4,0)</f>
        <v>30-OFICINA ASESORA DE PLANEACIÓN</v>
      </c>
    </row>
    <row r="65" spans="1:22" ht="58.5" customHeight="1" x14ac:dyDescent="0.25">
      <c r="A65" s="12" t="s">
        <v>331</v>
      </c>
      <c r="B65" s="108" t="str">
        <f>VLOOKUP($A65,'PA GPS 2026 '!$A$4:$V$461,B$4,0)</f>
        <v>30-OFICINA ASESORA DE PLANEACIÓN</v>
      </c>
      <c r="C65" s="108">
        <f>VLOOKUP($A65,'PA GPS 2026 '!$A$4:$V$461,C$4,0)</f>
        <v>0</v>
      </c>
      <c r="D65" s="108" t="str">
        <f>VLOOKUP($A65,'PA GPS 2026 '!$A$4:$V$461,D$4,0)</f>
        <v>Actividad propia</v>
      </c>
      <c r="E65" s="108" t="str">
        <f>VLOOKUP($A65,'PA GPS 2026 '!$A$4:$V$461,E$4,0)</f>
        <v>30.1.4</v>
      </c>
      <c r="F65" s="108" t="str">
        <f>VLOOKUP($A65,'PA GPS 2026 '!$A$4:$V$461,F$4,0)</f>
        <v>N/A</v>
      </c>
      <c r="G65" s="108" t="str">
        <f>VLOOKUP($A65,'PA GPS 2026 '!$A$4:$V$461,G$4,0)</f>
        <v>N/A</v>
      </c>
      <c r="H65" s="108" t="str">
        <f>VLOOKUP($A65,'PA GPS 2026 '!$A$4:$V$461,H$4,0)</f>
        <v>N/A</v>
      </c>
      <c r="I65" s="108" t="str">
        <f>VLOOKUP($A65,'PA GPS 2026 '!$A$4:$V$461,I$4,0)</f>
        <v>N/A</v>
      </c>
      <c r="J65" s="108" t="str">
        <f>VLOOKUP($A65,'PA GPS 2026 '!$A$4:$V$461,J$4,0)</f>
        <v>N/A</v>
      </c>
      <c r="K65" s="108" t="str">
        <f>VLOOKUP($A65,'PA GPS 2026 '!$A$4:$V$461,K$4,0)</f>
        <v>N/A</v>
      </c>
      <c r="L65" s="108" t="str">
        <f>VLOOKUP($A65,'PA GPS 2026 '!$A$4:$V$461,L$4,0)</f>
        <v>N/A</v>
      </c>
      <c r="M65" s="108" t="str">
        <f>VLOOKUP($A65,'PA GPS 2026 '!$A$4:$V$461,M$4,0)</f>
        <v>N/A</v>
      </c>
      <c r="N65" s="108" t="str">
        <f>VLOOKUP($A65,'PA GPS 2026 '!$A$4:$V$461,N$4,0)</f>
        <v>N/A</v>
      </c>
      <c r="O65" s="108" t="str">
        <f>VLOOKUP($A65,'PA GPS 2026 '!$A$4:$V$461,O$4,0)</f>
        <v>Calcular el costo de los trámites. (Documento con los costos calculados)</v>
      </c>
      <c r="P65" s="108">
        <f>VLOOKUP($A65,'PA GPS 2026 '!$A$4:$V$461,P$4,0)</f>
        <v>20</v>
      </c>
      <c r="Q65" s="108">
        <f>VLOOKUP($A65,'PA GPS 2026 '!$A$4:$V$461,Q$4,0)</f>
        <v>6</v>
      </c>
      <c r="R65" s="108" t="str">
        <f>VLOOKUP($A65,'PA GPS 2026 '!$A$4:$V$461,R$4,0)</f>
        <v>Númerica</v>
      </c>
      <c r="S65" s="108" t="str">
        <f>VLOOKUP($A65,'PA GPS 2026 '!$A$4:$V$461,S$4,0)</f>
        <v># de Trámites  con costos calculados / 6 Trámites  con costos a calcular</v>
      </c>
      <c r="T65" s="109">
        <f>VLOOKUP($A65,'PA GPS 2026 '!$A$4:$V$461,T$4,0)</f>
        <v>46083</v>
      </c>
      <c r="U65" s="109">
        <f>VLOOKUP($A65,'PA GPS 2026 '!$A$4:$V$461,U$4,0)</f>
        <v>46295</v>
      </c>
      <c r="V65" s="108" t="str">
        <f>VLOOKUP($A65,'PA GPS 2026 '!$A$4:$V$461,V$4,0)</f>
        <v>30-OFICINA ASESORA DE PLANEACIÓN</v>
      </c>
    </row>
    <row r="66" spans="1:22" ht="58.5" customHeight="1" x14ac:dyDescent="0.25">
      <c r="A66" s="12" t="s">
        <v>1586</v>
      </c>
      <c r="B66" s="108" t="str">
        <f>VLOOKUP($A66,'PA GPS 2026 '!$A$4:$V$461,B$4,0)</f>
        <v>30-OFICINA ASESORA DE PLANEACIÓN</v>
      </c>
      <c r="C66" s="108">
        <f>VLOOKUP($A66,'PA GPS 2026 '!$A$4:$V$461,C$4,0)</f>
        <v>0</v>
      </c>
      <c r="D66" s="108" t="str">
        <f>VLOOKUP($A66,'PA GPS 2026 '!$A$4:$V$461,D$4,0)</f>
        <v>Actividad propia</v>
      </c>
      <c r="E66" s="108" t="str">
        <f>VLOOKUP($A66,'PA GPS 2026 '!$A$4:$V$461,E$4,0)</f>
        <v>30.1.5</v>
      </c>
      <c r="F66" s="108" t="str">
        <f>VLOOKUP($A66,'PA GPS 2026 '!$A$4:$V$461,F$4,0)</f>
        <v>N/A</v>
      </c>
      <c r="G66" s="108" t="str">
        <f>VLOOKUP($A66,'PA GPS 2026 '!$A$4:$V$461,G$4,0)</f>
        <v>N/A</v>
      </c>
      <c r="H66" s="108" t="str">
        <f>VLOOKUP($A66,'PA GPS 2026 '!$A$4:$V$461,H$4,0)</f>
        <v>N/A</v>
      </c>
      <c r="I66" s="108" t="str">
        <f>VLOOKUP($A66,'PA GPS 2026 '!$A$4:$V$461,I$4,0)</f>
        <v>N/A</v>
      </c>
      <c r="J66" s="108" t="str">
        <f>VLOOKUP($A66,'PA GPS 2026 '!$A$4:$V$461,J$4,0)</f>
        <v>N/A</v>
      </c>
      <c r="K66" s="108" t="str">
        <f>VLOOKUP($A66,'PA GPS 2026 '!$A$4:$V$461,K$4,0)</f>
        <v>N/A</v>
      </c>
      <c r="L66" s="108" t="str">
        <f>VLOOKUP($A66,'PA GPS 2026 '!$A$4:$V$461,L$4,0)</f>
        <v>N/A</v>
      </c>
      <c r="M66" s="108" t="str">
        <f>VLOOKUP($A66,'PA GPS 2026 '!$A$4:$V$461,M$4,0)</f>
        <v>N/A</v>
      </c>
      <c r="N66" s="108" t="str">
        <f>VLOOKUP($A66,'PA GPS 2026 '!$A$4:$V$461,N$4,0)</f>
        <v>N/A</v>
      </c>
      <c r="O66" s="108" t="str">
        <f>VLOOKUP($A66,'PA GPS 2026 '!$A$4:$V$461,O$4,0)</f>
        <v>Revisar resultados de costeo. (informe con los resultados de costeo)</v>
      </c>
      <c r="P66" s="108">
        <f>VLOOKUP($A66,'PA GPS 2026 '!$A$4:$V$461,P$4,0)</f>
        <v>20</v>
      </c>
      <c r="Q66" s="108">
        <f>VLOOKUP($A66,'PA GPS 2026 '!$A$4:$V$461,Q$4,0)</f>
        <v>6</v>
      </c>
      <c r="R66" s="108" t="str">
        <f>VLOOKUP($A66,'PA GPS 2026 '!$A$4:$V$461,R$4,0)</f>
        <v>Númerica</v>
      </c>
      <c r="S66" s="108" t="str">
        <f>VLOOKUP($A66,'PA GPS 2026 '!$A$4:$V$461,S$4,0)</f>
        <v># de Resultados de costeo, revisados / 6 Resultados de costeo a revisar</v>
      </c>
      <c r="T66" s="109">
        <f>VLOOKUP($A66,'PA GPS 2026 '!$A$4:$V$461,T$4,0)</f>
        <v>46083</v>
      </c>
      <c r="U66" s="109">
        <f>VLOOKUP($A66,'PA GPS 2026 '!$A$4:$V$461,U$4,0)</f>
        <v>46295</v>
      </c>
      <c r="V66" s="108" t="str">
        <f>VLOOKUP($A66,'PA GPS 2026 '!$A$4:$V$461,V$4,0)</f>
        <v>30-OFICINA ASESORA DE PLANEACIÓN</v>
      </c>
    </row>
    <row r="67" spans="1:22" ht="58.5" customHeight="1" x14ac:dyDescent="0.25">
      <c r="A67" s="12" t="s">
        <v>1589</v>
      </c>
      <c r="B67" s="108" t="str">
        <f>VLOOKUP($A67,'PA GPS 2026 '!$A$4:$V$461,B$4,0)</f>
        <v>30-OFICINA ASESORA DE PLANEACIÓN</v>
      </c>
      <c r="C67" s="108">
        <f>VLOOKUP($A67,'PA GPS 2026 '!$A$4:$V$461,C$4,0)</f>
        <v>0</v>
      </c>
      <c r="D67" s="108" t="str">
        <f>VLOOKUP($A67,'PA GPS 2026 '!$A$4:$V$461,D$4,0)</f>
        <v>Actividad propia</v>
      </c>
      <c r="E67" s="108" t="str">
        <f>VLOOKUP($A67,'PA GPS 2026 '!$A$4:$V$461,E$4,0)</f>
        <v>30.1.6</v>
      </c>
      <c r="F67" s="108" t="str">
        <f>VLOOKUP($A67,'PA GPS 2026 '!$A$4:$V$461,F$4,0)</f>
        <v>N/A</v>
      </c>
      <c r="G67" s="108" t="str">
        <f>VLOOKUP($A67,'PA GPS 2026 '!$A$4:$V$461,G$4,0)</f>
        <v>N/A</v>
      </c>
      <c r="H67" s="108" t="str">
        <f>VLOOKUP($A67,'PA GPS 2026 '!$A$4:$V$461,H$4,0)</f>
        <v>N/A</v>
      </c>
      <c r="I67" s="108" t="str">
        <f>VLOOKUP($A67,'PA GPS 2026 '!$A$4:$V$461,I$4,0)</f>
        <v>N/A</v>
      </c>
      <c r="J67" s="108" t="str">
        <f>VLOOKUP($A67,'PA GPS 2026 '!$A$4:$V$461,J$4,0)</f>
        <v>N/A</v>
      </c>
      <c r="K67" s="108" t="str">
        <f>VLOOKUP($A67,'PA GPS 2026 '!$A$4:$V$461,K$4,0)</f>
        <v>N/A</v>
      </c>
      <c r="L67" s="108" t="str">
        <f>VLOOKUP($A67,'PA GPS 2026 '!$A$4:$V$461,L$4,0)</f>
        <v>N/A</v>
      </c>
      <c r="M67" s="108" t="str">
        <f>VLOOKUP($A67,'PA GPS 2026 '!$A$4:$V$461,M$4,0)</f>
        <v>N/A</v>
      </c>
      <c r="N67" s="108" t="str">
        <f>VLOOKUP($A67,'PA GPS 2026 '!$A$4:$V$461,N$4,0)</f>
        <v>N/A</v>
      </c>
      <c r="O67" s="108" t="str">
        <f>VLOOKUP($A67,'PA GPS 2026 '!$A$4:$V$461,O$4,0)</f>
        <v>Socializar los resultados del costeo. (socialización de costeo publicación/correo)</v>
      </c>
      <c r="P67" s="108">
        <f>VLOOKUP($A67,'PA GPS 2026 '!$A$4:$V$461,P$4,0)</f>
        <v>20</v>
      </c>
      <c r="Q67" s="108">
        <f>VLOOKUP($A67,'PA GPS 2026 '!$A$4:$V$461,Q$4,0)</f>
        <v>6</v>
      </c>
      <c r="R67" s="108" t="str">
        <f>VLOOKUP($A67,'PA GPS 2026 '!$A$4:$V$461,R$4,0)</f>
        <v>Númerica</v>
      </c>
      <c r="S67" s="108" t="str">
        <f>VLOOKUP($A67,'PA GPS 2026 '!$A$4:$V$461,S$4,0)</f>
        <v># de Resultados del costeo Socializados / 6 Resultados del costeo a Socializar</v>
      </c>
      <c r="T67" s="109">
        <f>VLOOKUP($A67,'PA GPS 2026 '!$A$4:$V$461,T$4,0)</f>
        <v>46296</v>
      </c>
      <c r="U67" s="109">
        <f>VLOOKUP($A67,'PA GPS 2026 '!$A$4:$V$461,U$4,0)</f>
        <v>46325</v>
      </c>
      <c r="V67" s="108" t="str">
        <f>VLOOKUP($A67,'PA GPS 2026 '!$A$4:$V$461,V$4,0)</f>
        <v>30-OFICINA ASESORA DE PLANEACIÓN</v>
      </c>
    </row>
    <row r="68" spans="1:22" ht="58.5" customHeight="1" x14ac:dyDescent="0.25">
      <c r="A68" s="12" t="s">
        <v>332</v>
      </c>
      <c r="B68" s="111" t="str">
        <f>VLOOKUP($A68,'PA GPS 2026 '!$A$4:$V$461,B$4,0)</f>
        <v>30-OFICINA ASESORA DE PLANEACIÓN</v>
      </c>
      <c r="C68" s="111">
        <f>VLOOKUP($A68,'PA GPS 2026 '!$A$4:$V$461,C$4,0)</f>
        <v>0</v>
      </c>
      <c r="D68" s="111" t="str">
        <f>VLOOKUP($A68,'PA GPS 2026 '!$A$4:$V$461,D$4,0)</f>
        <v>Producto</v>
      </c>
      <c r="E68" s="111" t="str">
        <f>VLOOKUP($A68,'PA GPS 2026 '!$A$4:$V$461,E$4,0)</f>
        <v>30.2</v>
      </c>
      <c r="F68" s="111" t="str">
        <f>VLOOKUP($A68,'PA GPS 2026 '!$A$4:$V$461,F$4,0)</f>
        <v>Operativo</v>
      </c>
      <c r="G68" s="111" t="str">
        <f>VLOOKUP($A68,'PA GPS 2026 '!$A$4:$V$461,G$4,0)</f>
        <v xml:space="preserve">Fortalecer la gestión de la información, el conocimiento y la innovación para optimizar la capacidad institucional 
</v>
      </c>
      <c r="H68" s="111" t="str">
        <f>VLOOKUP($A68,'PA GPS 2026 '!$A$4:$V$461,H$4,0)</f>
        <v xml:space="preserve">Cumplimiento de productos del PAI asociados a Fortalecer la gestión de la información, el conocimiento y la innovación para optimizar la capacidad institucional 
</v>
      </c>
      <c r="I68" s="111" t="str">
        <f>VLOOKUP($A68,'PA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68" s="111" t="str">
        <f>VLOOKUP($A68,'PA GPS 2026 '!$A$4:$V$461,J$4,0)</f>
        <v>N/A</v>
      </c>
      <c r="K68" s="111" t="str">
        <f>VLOOKUP($A68,'PA GPS 2026 '!$A$4:$V$461,K$4,0)</f>
        <v>No</v>
      </c>
      <c r="L68" s="111" t="str">
        <f>VLOOKUP($A68,'PA GPS 2026 '!$A$4:$V$461,L$4,0)</f>
        <v>FUNCIONAMIENTO</v>
      </c>
      <c r="M68" s="111" t="str">
        <f>VLOOKUP($A68,'PA GPS 2026 '!$A$4:$V$461,M$4,0)</f>
        <v>Política Seguimiento y evaluación de la gestión institucional _DIMENSIÓN Evaluación de Resultados</v>
      </c>
      <c r="N68" s="111" t="str">
        <f>VLOOKUP($A68,'PA GPS 2026 '!$A$4:$V$461,N$4,0)</f>
        <v>Programa de transparencia y etica pública</v>
      </c>
      <c r="O68" s="111" t="str">
        <f>VLOOKUP($A68,'PA GPS 2026 '!$A$4:$V$461,O$4,0)</f>
        <v>Reporte periódico gerencial para toma de decisiones, enviado al equipo directivo (Correos electrónicos con el envío del reporte a los superintendentes delegados)</v>
      </c>
      <c r="P68" s="111">
        <f>VLOOKUP($A68,'PA GPS 2026 '!$A$4:$V$461,P$4,0)</f>
        <v>17</v>
      </c>
      <c r="Q68" s="111">
        <f>VLOOKUP($A68,'PA GPS 2026 '!$A$4:$V$461,Q$4,0)</f>
        <v>5</v>
      </c>
      <c r="R68" s="111" t="str">
        <f>VLOOKUP($A68,'PA GPS 2026 '!$A$4:$V$461,R$4,0)</f>
        <v>Númerica</v>
      </c>
      <c r="S68" s="111" t="str">
        <f>VLOOKUP($A68,'PA GPS 2026 '!$A$4:$V$461,S$4,0)</f>
        <v># de Reportes enviados / 5 Reportes a enviar</v>
      </c>
      <c r="T68" s="112">
        <f>VLOOKUP($A68,'PA GPS 2026 '!$A$4:$V$461,T$4,0)</f>
        <v>46037</v>
      </c>
      <c r="U68" s="112">
        <f>VLOOKUP($A68,'PA GPS 2026 '!$A$4:$V$461,U$4,0)</f>
        <v>46356</v>
      </c>
      <c r="V68" s="111" t="str">
        <f>VLOOKUP($A68,'PA GPS 2026 '!$A$4:$V$461,V$4,0)</f>
        <v>30-OFICINA ASESORA DE PLANEACIÓN</v>
      </c>
    </row>
    <row r="69" spans="1:22" ht="58.5" customHeight="1" x14ac:dyDescent="0.25">
      <c r="A69" s="12" t="s">
        <v>333</v>
      </c>
      <c r="B69" s="108" t="str">
        <f>VLOOKUP($A69,'PA GPS 2026 '!$A$4:$V$461,B$4,0)</f>
        <v>30-OFICINA ASESORA DE PLANEACIÓN</v>
      </c>
      <c r="C69" s="108">
        <f>VLOOKUP($A69,'PA GPS 2026 '!$A$4:$V$461,C$4,0)</f>
        <v>0</v>
      </c>
      <c r="D69" s="108" t="str">
        <f>VLOOKUP($A69,'PA GPS 2026 '!$A$4:$V$461,D$4,0)</f>
        <v>Actividad propia</v>
      </c>
      <c r="E69" s="108" t="str">
        <f>VLOOKUP($A69,'PA GPS 2026 '!$A$4:$V$461,E$4,0)</f>
        <v>30.2.1</v>
      </c>
      <c r="F69" s="108" t="str">
        <f>VLOOKUP($A69,'PA GPS 2026 '!$A$4:$V$461,F$4,0)</f>
        <v>N/A</v>
      </c>
      <c r="G69" s="108" t="str">
        <f>VLOOKUP($A69,'PA GPS 2026 '!$A$4:$V$461,G$4,0)</f>
        <v>N/A</v>
      </c>
      <c r="H69" s="108" t="str">
        <f>VLOOKUP($A69,'PA GPS 2026 '!$A$4:$V$461,H$4,0)</f>
        <v>N/A</v>
      </c>
      <c r="I69" s="108" t="str">
        <f>VLOOKUP($A69,'PA GPS 2026 '!$A$4:$V$461,I$4,0)</f>
        <v>N/A</v>
      </c>
      <c r="J69" s="108" t="str">
        <f>VLOOKUP($A69,'PA GPS 2026 '!$A$4:$V$461,J$4,0)</f>
        <v>N/A</v>
      </c>
      <c r="K69" s="108" t="str">
        <f>VLOOKUP($A69,'PA GPS 2026 '!$A$4:$V$461,K$4,0)</f>
        <v>N/A</v>
      </c>
      <c r="L69" s="108" t="str">
        <f>VLOOKUP($A69,'PA GPS 2026 '!$A$4:$V$461,L$4,0)</f>
        <v>N/A</v>
      </c>
      <c r="M69" s="108" t="str">
        <f>VLOOKUP($A69,'PA GPS 2026 '!$A$4:$V$461,M$4,0)</f>
        <v>N/A</v>
      </c>
      <c r="N69" s="108" t="str">
        <f>VLOOKUP($A69,'PA GPS 2026 '!$A$4:$V$461,N$4,0)</f>
        <v>N/A</v>
      </c>
      <c r="O69" s="108" t="str">
        <f>VLOOKUP($A69,'PA GPS 2026 '!$A$4:$V$461,O$4,0)</f>
        <v>Diseñar el formato de reporte. (formato diseñado)</v>
      </c>
      <c r="P69" s="108">
        <f>VLOOKUP($A69,'PA GPS 2026 '!$A$4:$V$461,P$4,0)</f>
        <v>20</v>
      </c>
      <c r="Q69" s="108">
        <f>VLOOKUP($A69,'PA GPS 2026 '!$A$4:$V$461,Q$4,0)</f>
        <v>1</v>
      </c>
      <c r="R69" s="108" t="str">
        <f>VLOOKUP($A69,'PA GPS 2026 '!$A$4:$V$461,R$4,0)</f>
        <v>Númerica</v>
      </c>
      <c r="S69" s="108" t="str">
        <f>VLOOKUP($A69,'PA GPS 2026 '!$A$4:$V$461,S$4,0)</f>
        <v># de formato diseñado / 1 formato a diseñar</v>
      </c>
      <c r="T69" s="109">
        <f>VLOOKUP($A69,'PA GPS 2026 '!$A$4:$V$461,T$4,0)</f>
        <v>46037</v>
      </c>
      <c r="U69" s="109">
        <f>VLOOKUP($A69,'PA GPS 2026 '!$A$4:$V$461,U$4,0)</f>
        <v>46069</v>
      </c>
      <c r="V69" s="108" t="str">
        <f>VLOOKUP($A69,'PA GPS 2026 '!$A$4:$V$461,V$4,0)</f>
        <v>30-OFICINA ASESORA DE PLANEACIÓN</v>
      </c>
    </row>
    <row r="70" spans="1:22" ht="58.5" customHeight="1" x14ac:dyDescent="0.25">
      <c r="A70" s="12" t="s">
        <v>334</v>
      </c>
      <c r="B70" s="108" t="str">
        <f>VLOOKUP($A70,'PA GPS 2026 '!$A$4:$V$461,B$4,0)</f>
        <v>30-OFICINA ASESORA DE PLANEACIÓN</v>
      </c>
      <c r="C70" s="108">
        <f>VLOOKUP($A70,'PA GPS 2026 '!$A$4:$V$461,C$4,0)</f>
        <v>0</v>
      </c>
      <c r="D70" s="108" t="str">
        <f>VLOOKUP($A70,'PA GPS 2026 '!$A$4:$V$461,D$4,0)</f>
        <v>Actividad propia</v>
      </c>
      <c r="E70" s="108" t="str">
        <f>VLOOKUP($A70,'PA GPS 2026 '!$A$4:$V$461,E$4,0)</f>
        <v>30.2.2</v>
      </c>
      <c r="F70" s="108" t="str">
        <f>VLOOKUP($A70,'PA GPS 2026 '!$A$4:$V$461,F$4,0)</f>
        <v>N/A</v>
      </c>
      <c r="G70" s="108" t="str">
        <f>VLOOKUP($A70,'PA GPS 2026 '!$A$4:$V$461,G$4,0)</f>
        <v>N/A</v>
      </c>
      <c r="H70" s="108" t="str">
        <f>VLOOKUP($A70,'PA GPS 2026 '!$A$4:$V$461,H$4,0)</f>
        <v>N/A</v>
      </c>
      <c r="I70" s="108" t="str">
        <f>VLOOKUP($A70,'PA GPS 2026 '!$A$4:$V$461,I$4,0)</f>
        <v>N/A</v>
      </c>
      <c r="J70" s="108" t="str">
        <f>VLOOKUP($A70,'PA GPS 2026 '!$A$4:$V$461,J$4,0)</f>
        <v>N/A</v>
      </c>
      <c r="K70" s="108" t="str">
        <f>VLOOKUP($A70,'PA GPS 2026 '!$A$4:$V$461,K$4,0)</f>
        <v>N/A</v>
      </c>
      <c r="L70" s="108" t="str">
        <f>VLOOKUP($A70,'PA GPS 2026 '!$A$4:$V$461,L$4,0)</f>
        <v>N/A</v>
      </c>
      <c r="M70" s="108" t="str">
        <f>VLOOKUP($A70,'PA GPS 2026 '!$A$4:$V$461,M$4,0)</f>
        <v>N/A</v>
      </c>
      <c r="N70" s="108" t="str">
        <f>VLOOKUP($A70,'PA GPS 2026 '!$A$4:$V$461,N$4,0)</f>
        <v>N/A</v>
      </c>
      <c r="O70" s="108" t="str">
        <f>VLOOKUP($A70,'PA GPS 2026 '!$A$4:$V$461,O$4,0)</f>
        <v>Construir la versión 01. (formato construido)</v>
      </c>
      <c r="P70" s="108">
        <f>VLOOKUP($A70,'PA GPS 2026 '!$A$4:$V$461,P$4,0)</f>
        <v>30</v>
      </c>
      <c r="Q70" s="108">
        <f>VLOOKUP($A70,'PA GPS 2026 '!$A$4:$V$461,Q$4,0)</f>
        <v>1</v>
      </c>
      <c r="R70" s="108" t="str">
        <f>VLOOKUP($A70,'PA GPS 2026 '!$A$4:$V$461,R$4,0)</f>
        <v>Númerica</v>
      </c>
      <c r="S70" s="108" t="str">
        <f>VLOOKUP($A70,'PA GPS 2026 '!$A$4:$V$461,S$4,0)</f>
        <v># de formato construido / 1 formato a construir</v>
      </c>
      <c r="T70" s="109">
        <f>VLOOKUP($A70,'PA GPS 2026 '!$A$4:$V$461,T$4,0)</f>
        <v>46070</v>
      </c>
      <c r="U70" s="109">
        <f>VLOOKUP($A70,'PA GPS 2026 '!$A$4:$V$461,U$4,0)</f>
        <v>46142</v>
      </c>
      <c r="V70" s="108" t="str">
        <f>VLOOKUP($A70,'PA GPS 2026 '!$A$4:$V$461,V$4,0)</f>
        <v>30-OFICINA ASESORA DE PLANEACIÓN</v>
      </c>
    </row>
    <row r="71" spans="1:22" ht="58.5" customHeight="1" x14ac:dyDescent="0.25">
      <c r="A71" s="12" t="s">
        <v>335</v>
      </c>
      <c r="B71" s="108" t="str">
        <f>VLOOKUP($A71,'PA GPS 2026 '!$A$4:$V$461,B$4,0)</f>
        <v>30-OFICINA ASESORA DE PLANEACIÓN</v>
      </c>
      <c r="C71" s="108">
        <f>VLOOKUP($A71,'PA GPS 2026 '!$A$4:$V$461,C$4,0)</f>
        <v>0</v>
      </c>
      <c r="D71" s="108" t="str">
        <f>VLOOKUP($A71,'PA GPS 2026 '!$A$4:$V$461,D$4,0)</f>
        <v>Actividad propia</v>
      </c>
      <c r="E71" s="108" t="str">
        <f>VLOOKUP($A71,'PA GPS 2026 '!$A$4:$V$461,E$4,0)</f>
        <v>30.2.3</v>
      </c>
      <c r="F71" s="108" t="str">
        <f>VLOOKUP($A71,'PA GPS 2026 '!$A$4:$V$461,F$4,0)</f>
        <v>N/A</v>
      </c>
      <c r="G71" s="108" t="str">
        <f>VLOOKUP($A71,'PA GPS 2026 '!$A$4:$V$461,G$4,0)</f>
        <v>N/A</v>
      </c>
      <c r="H71" s="108" t="str">
        <f>VLOOKUP($A71,'PA GPS 2026 '!$A$4:$V$461,H$4,0)</f>
        <v>N/A</v>
      </c>
      <c r="I71" s="108" t="str">
        <f>VLOOKUP($A71,'PA GPS 2026 '!$A$4:$V$461,I$4,0)</f>
        <v>N/A</v>
      </c>
      <c r="J71" s="108" t="str">
        <f>VLOOKUP($A71,'PA GPS 2026 '!$A$4:$V$461,J$4,0)</f>
        <v>N/A</v>
      </c>
      <c r="K71" s="108" t="str">
        <f>VLOOKUP($A71,'PA GPS 2026 '!$A$4:$V$461,K$4,0)</f>
        <v>N/A</v>
      </c>
      <c r="L71" s="108" t="str">
        <f>VLOOKUP($A71,'PA GPS 2026 '!$A$4:$V$461,L$4,0)</f>
        <v>N/A</v>
      </c>
      <c r="M71" s="108" t="str">
        <f>VLOOKUP($A71,'PA GPS 2026 '!$A$4:$V$461,M$4,0)</f>
        <v>N/A</v>
      </c>
      <c r="N71" s="108" t="str">
        <f>VLOOKUP($A71,'PA GPS 2026 '!$A$4:$V$461,N$4,0)</f>
        <v>N/A</v>
      </c>
      <c r="O71" s="108" t="str">
        <f>VLOOKUP($A71,'PA GPS 2026 '!$A$4:$V$461,O$4,0)</f>
        <v>Enviar los reportes periódicos. (Correos electrónicos con el envío del reporte a los superintendentes delegados)</v>
      </c>
      <c r="P71" s="108">
        <f>VLOOKUP($A71,'PA GPS 2026 '!$A$4:$V$461,P$4,0)</f>
        <v>50</v>
      </c>
      <c r="Q71" s="108">
        <f>VLOOKUP($A71,'PA GPS 2026 '!$A$4:$V$461,Q$4,0)</f>
        <v>5</v>
      </c>
      <c r="R71" s="108" t="str">
        <f>VLOOKUP($A71,'PA GPS 2026 '!$A$4:$V$461,R$4,0)</f>
        <v>Númerica</v>
      </c>
      <c r="S71" s="108" t="str">
        <f>VLOOKUP($A71,'PA GPS 2026 '!$A$4:$V$461,S$4,0)</f>
        <v># de Reportes enviados / 5 Reportes por enviar</v>
      </c>
      <c r="T71" s="109">
        <f>VLOOKUP($A71,'PA GPS 2026 '!$A$4:$V$461,T$4,0)</f>
        <v>46146</v>
      </c>
      <c r="U71" s="109">
        <f>VLOOKUP($A71,'PA GPS 2026 '!$A$4:$V$461,U$4,0)</f>
        <v>46356</v>
      </c>
      <c r="V71" s="108" t="str">
        <f>VLOOKUP($A71,'PA GPS 2026 '!$A$4:$V$461,V$4,0)</f>
        <v>30-OFICINA ASESORA DE PLANEACIÓN</v>
      </c>
    </row>
    <row r="72" spans="1:22" ht="58.5" customHeight="1" x14ac:dyDescent="0.25">
      <c r="A72" s="12" t="s">
        <v>336</v>
      </c>
      <c r="B72" s="111" t="str">
        <f>VLOOKUP($A72,'PA GPS 2026 '!$A$4:$V$461,B$4,0)</f>
        <v>30-OFICINA ASESORA DE PLANEACIÓN</v>
      </c>
      <c r="C72" s="111">
        <f>VLOOKUP($A72,'PA GPS 2026 '!$A$4:$V$461,C$4,0)</f>
        <v>0</v>
      </c>
      <c r="D72" s="111" t="str">
        <f>VLOOKUP($A72,'PA GPS 2026 '!$A$4:$V$461,D$4,0)</f>
        <v>Producto</v>
      </c>
      <c r="E72" s="111" t="str">
        <f>VLOOKUP($A72,'PA GPS 2026 '!$A$4:$V$461,E$4,0)</f>
        <v>30.3</v>
      </c>
      <c r="F72" s="111" t="str">
        <f>VLOOKUP($A72,'PA GPS 2026 '!$A$4:$V$461,F$4,0)</f>
        <v>Operativo</v>
      </c>
      <c r="G72" s="111" t="str">
        <f>VLOOKUP($A72,'PA GPS 2026 '!$A$4:$V$461,G$4,0)</f>
        <v>Fortalecer el Sistema Integral de Gestión Institucional en el marco del Modelo Integrado de Planeación y gestión para mejorar la prestación del servicio.</v>
      </c>
      <c r="H72" s="111" t="str">
        <f>VLOOKUP($A72,'PA GPS 2026 '!$A$4:$V$461,H$4,0)</f>
        <v xml:space="preserve">Cumplimiento de productos del PAI asociados a Fortacer el Sistema Integral de Gestión Institucional para mejorar la prestación del servicio. 
</v>
      </c>
      <c r="I72" s="111" t="str">
        <f>VLOOKUP($A72,'PA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72" s="111" t="str">
        <f>VLOOKUP($A72,'PA GPS 2026 '!$A$4:$V$461,J$4,0)</f>
        <v>N/A</v>
      </c>
      <c r="K72" s="111" t="str">
        <f>VLOOKUP($A72,'PA GPS 2026 '!$A$4:$V$461,K$4,0)</f>
        <v>No</v>
      </c>
      <c r="L72" s="111" t="str">
        <f>VLOOKUP($A72,'PA GPS 2026 '!$A$4:$V$461,L$4,0)</f>
        <v>C-3599-0200-11-53105b</v>
      </c>
      <c r="M72" s="111" t="str">
        <f>VLOOKUP($A72,'PA GPS 2026 '!$A$4:$V$461,M$4,0)</f>
        <v>Política Transparencia, acceso a la información pública y lucha contra la corrupción _DIMENSIÓN Gestión con Valores para Resultados</v>
      </c>
      <c r="N72" s="111" t="str">
        <f>VLOOKUP($A72,'PA GPS 2026 '!$A$4:$V$461,N$4,0)</f>
        <v>Programa de transparencia y etica pública</v>
      </c>
      <c r="O72" s="111" t="str">
        <f>VLOOKUP($A72,'PA GPS 2026 '!$A$4:$V$461,O$4,0)</f>
        <v>Sistema de Gestión de Riesgos para la Integridad Pública -SIGRIP, articulado a la operación del SIGI (Mapa de riesgos actualizado)</v>
      </c>
      <c r="P72" s="111">
        <f>VLOOKUP($A72,'PA GPS 2026 '!$A$4:$V$461,P$4,0)</f>
        <v>17</v>
      </c>
      <c r="Q72" s="111">
        <f>VLOOKUP($A72,'PA GPS 2026 '!$A$4:$V$461,Q$4,0)</f>
        <v>100</v>
      </c>
      <c r="R72" s="111" t="str">
        <f>VLOOKUP($A72,'PA GPS 2026 '!$A$4:$V$461,R$4,0)</f>
        <v>Porcentual</v>
      </c>
      <c r="S72" s="111" t="str">
        <f>VLOOKUP($A72,'PA GPS 2026 '!$A$4:$V$461,S$4,0)</f>
        <v>% de % de sistema articulado / 100% de % de sistema a articular</v>
      </c>
      <c r="T72" s="112">
        <f>VLOOKUP($A72,'PA GPS 2026 '!$A$4:$V$461,T$4,0)</f>
        <v>46037</v>
      </c>
      <c r="U72" s="112">
        <f>VLOOKUP($A72,'PA GPS 2026 '!$A$4:$V$461,U$4,0)</f>
        <v>46371</v>
      </c>
      <c r="V72" s="111" t="str">
        <f>VLOOKUP($A72,'PA GPS 2026 '!$A$4:$V$461,V$4,0)</f>
        <v>30-OFICINA ASESORA DE PLANEACIÓN</v>
      </c>
    </row>
    <row r="73" spans="1:22" ht="58.5" customHeight="1" x14ac:dyDescent="0.25">
      <c r="A73" s="12" t="s">
        <v>338</v>
      </c>
      <c r="B73" s="108" t="str">
        <f>VLOOKUP($A73,'PA GPS 2026 '!$A$4:$V$461,B$4,0)</f>
        <v>30-OFICINA ASESORA DE PLANEACIÓN</v>
      </c>
      <c r="C73" s="108">
        <f>VLOOKUP($A73,'PA GPS 2026 '!$A$4:$V$461,C$4,0)</f>
        <v>0</v>
      </c>
      <c r="D73" s="108" t="str">
        <f>VLOOKUP($A73,'PA GPS 2026 '!$A$4:$V$461,D$4,0)</f>
        <v>Actividad propia</v>
      </c>
      <c r="E73" s="108" t="str">
        <f>VLOOKUP($A73,'PA GPS 2026 '!$A$4:$V$461,E$4,0)</f>
        <v>30.3.1</v>
      </c>
      <c r="F73" s="108" t="str">
        <f>VLOOKUP($A73,'PA GPS 2026 '!$A$4:$V$461,F$4,0)</f>
        <v>N/A</v>
      </c>
      <c r="G73" s="108" t="str">
        <f>VLOOKUP($A73,'PA GPS 2026 '!$A$4:$V$461,G$4,0)</f>
        <v>N/A</v>
      </c>
      <c r="H73" s="108" t="str">
        <f>VLOOKUP($A73,'PA GPS 2026 '!$A$4:$V$461,H$4,0)</f>
        <v>N/A</v>
      </c>
      <c r="I73" s="108" t="str">
        <f>VLOOKUP($A73,'PA GPS 2026 '!$A$4:$V$461,I$4,0)</f>
        <v>N/A</v>
      </c>
      <c r="J73" s="108" t="str">
        <f>VLOOKUP($A73,'PA GPS 2026 '!$A$4:$V$461,J$4,0)</f>
        <v>N/A</v>
      </c>
      <c r="K73" s="108" t="str">
        <f>VLOOKUP($A73,'PA GPS 2026 '!$A$4:$V$461,K$4,0)</f>
        <v>N/A</v>
      </c>
      <c r="L73" s="108" t="str">
        <f>VLOOKUP($A73,'PA GPS 2026 '!$A$4:$V$461,L$4,0)</f>
        <v>N/A</v>
      </c>
      <c r="M73" s="108" t="str">
        <f>VLOOKUP($A73,'PA GPS 2026 '!$A$4:$V$461,M$4,0)</f>
        <v>N/A</v>
      </c>
      <c r="N73" s="108" t="str">
        <f>VLOOKUP($A73,'PA GPS 2026 '!$A$4:$V$461,N$4,0)</f>
        <v>N/A</v>
      </c>
      <c r="O73" s="108" t="str">
        <f>VLOOKUP($A73,'PA GPS 2026 '!$A$4:$V$461,O$4,0)</f>
        <v>Modificar el Manual del SIGI y los documentos asociados a la planeación estratégica (Captura de pantalla de SIGI)</v>
      </c>
      <c r="P73" s="108">
        <f>VLOOKUP($A73,'PA GPS 2026 '!$A$4:$V$461,P$4,0)</f>
        <v>20</v>
      </c>
      <c r="Q73" s="108">
        <f>VLOOKUP($A73,'PA GPS 2026 '!$A$4:$V$461,Q$4,0)</f>
        <v>100</v>
      </c>
      <c r="R73" s="108" t="str">
        <f>VLOOKUP($A73,'PA GPS 2026 '!$A$4:$V$461,R$4,0)</f>
        <v>Porcentual</v>
      </c>
      <c r="S73" s="108" t="str">
        <f>VLOOKUP($A73,'PA GPS 2026 '!$A$4:$V$461,S$4,0)</f>
        <v>% de Manual del SIGI y los documentos asociados a la planeación estratégica actualizados / 100% de Manual del SIGI y los documentos asociados a la planeación estratégica a actualizar</v>
      </c>
      <c r="T73" s="109">
        <f>VLOOKUP($A73,'PA GPS 2026 '!$A$4:$V$461,T$4,0)</f>
        <v>46037</v>
      </c>
      <c r="U73" s="109">
        <f>VLOOKUP($A73,'PA GPS 2026 '!$A$4:$V$461,U$4,0)</f>
        <v>46203</v>
      </c>
      <c r="V73" s="108" t="str">
        <f>VLOOKUP($A73,'PA GPS 2026 '!$A$4:$V$461,V$4,0)</f>
        <v>30-OFICINA ASESORA DE PLANEACIÓN</v>
      </c>
    </row>
    <row r="74" spans="1:22" ht="58.5" customHeight="1" x14ac:dyDescent="0.25">
      <c r="A74" s="12" t="s">
        <v>339</v>
      </c>
      <c r="B74" s="108" t="str">
        <f>VLOOKUP($A74,'PA GPS 2026 '!$A$4:$V$461,B$4,0)</f>
        <v>30-OFICINA ASESORA DE PLANEACIÓN</v>
      </c>
      <c r="C74" s="108">
        <f>VLOOKUP($A74,'PA GPS 2026 '!$A$4:$V$461,C$4,0)</f>
        <v>0</v>
      </c>
      <c r="D74" s="108" t="str">
        <f>VLOOKUP($A74,'PA GPS 2026 '!$A$4:$V$461,D$4,0)</f>
        <v>Actividad propia</v>
      </c>
      <c r="E74" s="108" t="str">
        <f>VLOOKUP($A74,'PA GPS 2026 '!$A$4:$V$461,E$4,0)</f>
        <v>30.3.2</v>
      </c>
      <c r="F74" s="108" t="str">
        <f>VLOOKUP($A74,'PA GPS 2026 '!$A$4:$V$461,F$4,0)</f>
        <v>N/A</v>
      </c>
      <c r="G74" s="108" t="str">
        <f>VLOOKUP($A74,'PA GPS 2026 '!$A$4:$V$461,G$4,0)</f>
        <v>N/A</v>
      </c>
      <c r="H74" s="108" t="str">
        <f>VLOOKUP($A74,'PA GPS 2026 '!$A$4:$V$461,H$4,0)</f>
        <v>N/A</v>
      </c>
      <c r="I74" s="108" t="str">
        <f>VLOOKUP($A74,'PA GPS 2026 '!$A$4:$V$461,I$4,0)</f>
        <v>N/A</v>
      </c>
      <c r="J74" s="108" t="str">
        <f>VLOOKUP($A74,'PA GPS 2026 '!$A$4:$V$461,J$4,0)</f>
        <v>N/A</v>
      </c>
      <c r="K74" s="108" t="str">
        <f>VLOOKUP($A74,'PA GPS 2026 '!$A$4:$V$461,K$4,0)</f>
        <v>N/A</v>
      </c>
      <c r="L74" s="108" t="str">
        <f>VLOOKUP($A74,'PA GPS 2026 '!$A$4:$V$461,L$4,0)</f>
        <v>N/A</v>
      </c>
      <c r="M74" s="108" t="str">
        <f>VLOOKUP($A74,'PA GPS 2026 '!$A$4:$V$461,M$4,0)</f>
        <v>N/A</v>
      </c>
      <c r="N74" s="108" t="str">
        <f>VLOOKUP($A74,'PA GPS 2026 '!$A$4:$V$461,N$4,0)</f>
        <v>N/A</v>
      </c>
      <c r="O74" s="108" t="str">
        <f>VLOOKUP($A74,'PA GPS 2026 '!$A$4:$V$461,O$4,0)</f>
        <v>Capacitar y entrenar a los gestores de riesgos y/o líderes de proceso en el sistema. Mayo - junio (listados de asistencia)</v>
      </c>
      <c r="P74" s="108">
        <f>VLOOKUP($A74,'PA GPS 2026 '!$A$4:$V$461,P$4,0)</f>
        <v>30</v>
      </c>
      <c r="Q74" s="108">
        <f>VLOOKUP($A74,'PA GPS 2026 '!$A$4:$V$461,Q$4,0)</f>
        <v>100</v>
      </c>
      <c r="R74" s="108" t="str">
        <f>VLOOKUP($A74,'PA GPS 2026 '!$A$4:$V$461,R$4,0)</f>
        <v>Porcentual</v>
      </c>
      <c r="S74" s="108" t="str">
        <f>VLOOKUP($A74,'PA GPS 2026 '!$A$4:$V$461,S$4,0)</f>
        <v>% de Capacitaciones  y entrenamientos realizados a gestores y/o líderes de proceso / 100% de Capacitaciones  y entrenamientos a realizar a gestores y/o líderes de proceso</v>
      </c>
      <c r="T74" s="109">
        <f>VLOOKUP($A74,'PA GPS 2026 '!$A$4:$V$461,T$4,0)</f>
        <v>46204</v>
      </c>
      <c r="U74" s="109">
        <f>VLOOKUP($A74,'PA GPS 2026 '!$A$4:$V$461,U$4,0)</f>
        <v>46265</v>
      </c>
      <c r="V74" s="108" t="str">
        <f>VLOOKUP($A74,'PA GPS 2026 '!$A$4:$V$461,V$4,0)</f>
        <v>30-OFICINA ASESORA DE PLANEACIÓN</v>
      </c>
    </row>
    <row r="75" spans="1:22" ht="58.5" customHeight="1" x14ac:dyDescent="0.25">
      <c r="A75" s="12" t="s">
        <v>1606</v>
      </c>
      <c r="B75" s="108" t="str">
        <f>VLOOKUP($A75,'PA GPS 2026 '!$A$4:$V$461,B$4,0)</f>
        <v>30-OFICINA ASESORA DE PLANEACIÓN</v>
      </c>
      <c r="C75" s="108">
        <f>VLOOKUP($A75,'PA GPS 2026 '!$A$4:$V$461,C$4,0)</f>
        <v>0</v>
      </c>
      <c r="D75" s="108" t="str">
        <f>VLOOKUP($A75,'PA GPS 2026 '!$A$4:$V$461,D$4,0)</f>
        <v>Actividad propia</v>
      </c>
      <c r="E75" s="108" t="str">
        <f>VLOOKUP($A75,'PA GPS 2026 '!$A$4:$V$461,E$4,0)</f>
        <v>30.3.3</v>
      </c>
      <c r="F75" s="108" t="str">
        <f>VLOOKUP($A75,'PA GPS 2026 '!$A$4:$V$461,F$4,0)</f>
        <v>N/A</v>
      </c>
      <c r="G75" s="108" t="str">
        <f>VLOOKUP($A75,'PA GPS 2026 '!$A$4:$V$461,G$4,0)</f>
        <v>N/A</v>
      </c>
      <c r="H75" s="108" t="str">
        <f>VLOOKUP($A75,'PA GPS 2026 '!$A$4:$V$461,H$4,0)</f>
        <v>N/A</v>
      </c>
      <c r="I75" s="108" t="str">
        <f>VLOOKUP($A75,'PA GPS 2026 '!$A$4:$V$461,I$4,0)</f>
        <v>N/A</v>
      </c>
      <c r="J75" s="108" t="str">
        <f>VLOOKUP($A75,'PA GPS 2026 '!$A$4:$V$461,J$4,0)</f>
        <v>N/A</v>
      </c>
      <c r="K75" s="108" t="str">
        <f>VLOOKUP($A75,'PA GPS 2026 '!$A$4:$V$461,K$4,0)</f>
        <v>N/A</v>
      </c>
      <c r="L75" s="108" t="str">
        <f>VLOOKUP($A75,'PA GPS 2026 '!$A$4:$V$461,L$4,0)</f>
        <v>N/A</v>
      </c>
      <c r="M75" s="108" t="str">
        <f>VLOOKUP($A75,'PA GPS 2026 '!$A$4:$V$461,M$4,0)</f>
        <v>N/A</v>
      </c>
      <c r="N75" s="108" t="str">
        <f>VLOOKUP($A75,'PA GPS 2026 '!$A$4:$V$461,N$4,0)</f>
        <v>N/A</v>
      </c>
      <c r="O75" s="108" t="str">
        <f>VLOOKUP($A75,'PA GPS 2026 '!$A$4:$V$461,O$4,0)</f>
        <v>Actualizar el mapa de riesgos institucional, incluyendo los riesgos en contra de la integridad pública. (mapa de riesgos actualizado)</v>
      </c>
      <c r="P75" s="108">
        <f>VLOOKUP($A75,'PA GPS 2026 '!$A$4:$V$461,P$4,0)</f>
        <v>50</v>
      </c>
      <c r="Q75" s="108">
        <f>VLOOKUP($A75,'PA GPS 2026 '!$A$4:$V$461,Q$4,0)</f>
        <v>100</v>
      </c>
      <c r="R75" s="108" t="str">
        <f>VLOOKUP($A75,'PA GPS 2026 '!$A$4:$V$461,R$4,0)</f>
        <v>Porcentual</v>
      </c>
      <c r="S75" s="108" t="str">
        <f>VLOOKUP($A75,'PA GPS 2026 '!$A$4:$V$461,S$4,0)</f>
        <v>% de Mapa de riesgos actualizado / 100% de Mapa de riesgos a actualizar</v>
      </c>
      <c r="T75" s="109">
        <f>VLOOKUP($A75,'PA GPS 2026 '!$A$4:$V$461,T$4,0)</f>
        <v>46266</v>
      </c>
      <c r="U75" s="109">
        <f>VLOOKUP($A75,'PA GPS 2026 '!$A$4:$V$461,U$4,0)</f>
        <v>46371</v>
      </c>
      <c r="V75" s="108" t="str">
        <f>VLOOKUP($A75,'PA GPS 2026 '!$A$4:$V$461,V$4,0)</f>
        <v>30-OFICINA ASESORA DE PLANEACIÓN</v>
      </c>
    </row>
    <row r="76" spans="1:22" ht="58.5" customHeight="1" x14ac:dyDescent="0.25">
      <c r="A76" s="12" t="s">
        <v>340</v>
      </c>
      <c r="B76" s="111" t="str">
        <f>VLOOKUP($A76,'PA GPS 2026 '!$A$4:$V$461,B$4,0)</f>
        <v>30-OFICINA ASESORA DE PLANEACIÓN</v>
      </c>
      <c r="C76" s="111">
        <f>VLOOKUP($A76,'PA GPS 2026 '!$A$4:$V$461,C$4,0)</f>
        <v>0</v>
      </c>
      <c r="D76" s="111" t="str">
        <f>VLOOKUP($A76,'PA GPS 2026 '!$A$4:$V$461,D$4,0)</f>
        <v>Producto</v>
      </c>
      <c r="E76" s="111" t="str">
        <f>VLOOKUP($A76,'PA GPS 2026 '!$A$4:$V$461,E$4,0)</f>
        <v>30.4</v>
      </c>
      <c r="F76" s="111" t="str">
        <f>VLOOKUP($A76,'PA GPS 2026 '!$A$4:$V$461,F$4,0)</f>
        <v>Innovador</v>
      </c>
      <c r="G76" s="111" t="str">
        <f>VLOOKUP($A76,'PA GPS 2026 '!$A$4:$V$461,G$4,0)</f>
        <v xml:space="preserve">Fortalecer la gestión de la información, el conocimiento y la innovación para optimizar la capacidad institucional 
</v>
      </c>
      <c r="H76" s="111" t="str">
        <f>VLOOKUP($A76,'PA GPS 2026 '!$A$4:$V$461,H$4,0)</f>
        <v xml:space="preserve">Cumplimiento de productos del PAI asociados a Fortalecer la gestión de la información, el conocimiento y la innovación para optimizar la capacidad institucional 
</v>
      </c>
      <c r="I76" s="111" t="str">
        <f>VLOOKUP($A76,'PA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76" s="111" t="str">
        <f>VLOOKUP($A76,'PA GPS 2026 '!$A$4:$V$461,J$4,0)</f>
        <v>N/A</v>
      </c>
      <c r="K76" s="111" t="str">
        <f>VLOOKUP($A76,'PA GPS 2026 '!$A$4:$V$461,K$4,0)</f>
        <v>No</v>
      </c>
      <c r="L76" s="111" t="str">
        <f>VLOOKUP($A76,'PA GPS 2026 '!$A$4:$V$461,L$4,0)</f>
        <v>C-3599-0200-11-53105b</v>
      </c>
      <c r="M76" s="111" t="str">
        <f>VLOOKUP($A76,'PA GPS 2026 '!$A$4:$V$461,M$4,0)</f>
        <v>Política Gestión del Conocimiento y la Innovación _DIMENSIÓN Gestión del conocimiento y la innovación</v>
      </c>
      <c r="N76" s="111" t="str">
        <f>VLOOKUP($A76,'PA GPS 2026 '!$A$4:$V$461,N$4,0)</f>
        <v>N/A</v>
      </c>
      <c r="O76" s="111" t="str">
        <f>VLOOKUP($A76,'PA GPS 2026 '!$A$4:$V$461,O$4,0)</f>
        <v>Cafés de Conocimiento y mesas técnicas post- café realizadas. (listas de asistencia)</v>
      </c>
      <c r="P76" s="111">
        <f>VLOOKUP($A76,'PA GPS 2026 '!$A$4:$V$461,P$4,0)</f>
        <v>17</v>
      </c>
      <c r="Q76" s="111">
        <f>VLOOKUP($A76,'PA GPS 2026 '!$A$4:$V$461,Q$4,0)</f>
        <v>6</v>
      </c>
      <c r="R76" s="111" t="str">
        <f>VLOOKUP($A76,'PA GPS 2026 '!$A$4:$V$461,R$4,0)</f>
        <v>Númerica</v>
      </c>
      <c r="S76" s="111" t="str">
        <f>VLOOKUP($A76,'PA GPS 2026 '!$A$4:$V$461,S$4,0)</f>
        <v># de Cafés y mesas realizadas / 6 Cafés y mesas a realizar</v>
      </c>
      <c r="T76" s="112">
        <f>VLOOKUP($A76,'PA GPS 2026 '!$A$4:$V$461,T$4,0)</f>
        <v>46055</v>
      </c>
      <c r="U76" s="112">
        <f>VLOOKUP($A76,'PA GPS 2026 '!$A$4:$V$461,U$4,0)</f>
        <v>46384</v>
      </c>
      <c r="V76" s="111" t="str">
        <f>VLOOKUP($A76,'PA GPS 2026 '!$A$4:$V$461,V$4,0)</f>
        <v>30-OFICINA ASESORA DE PLANEACIÓN</v>
      </c>
    </row>
    <row r="77" spans="1:22" ht="58.5" customHeight="1" x14ac:dyDescent="0.25">
      <c r="A77" s="12" t="s">
        <v>341</v>
      </c>
      <c r="B77" s="108" t="str">
        <f>VLOOKUP($A77,'PA GPS 2026 '!$A$4:$V$461,B$4,0)</f>
        <v>30-OFICINA ASESORA DE PLANEACIÓN</v>
      </c>
      <c r="C77" s="108">
        <f>VLOOKUP($A77,'PA GPS 2026 '!$A$4:$V$461,C$4,0)</f>
        <v>0</v>
      </c>
      <c r="D77" s="108" t="str">
        <f>VLOOKUP($A77,'PA GPS 2026 '!$A$4:$V$461,D$4,0)</f>
        <v>Actividad propia</v>
      </c>
      <c r="E77" s="108" t="str">
        <f>VLOOKUP($A77,'PA GPS 2026 '!$A$4:$V$461,E$4,0)</f>
        <v>30.4.1</v>
      </c>
      <c r="F77" s="108" t="str">
        <f>VLOOKUP($A77,'PA GPS 2026 '!$A$4:$V$461,F$4,0)</f>
        <v>N/A</v>
      </c>
      <c r="G77" s="108" t="str">
        <f>VLOOKUP($A77,'PA GPS 2026 '!$A$4:$V$461,G$4,0)</f>
        <v>N/A</v>
      </c>
      <c r="H77" s="108" t="str">
        <f>VLOOKUP($A77,'PA GPS 2026 '!$A$4:$V$461,H$4,0)</f>
        <v>N/A</v>
      </c>
      <c r="I77" s="108" t="str">
        <f>VLOOKUP($A77,'PA GPS 2026 '!$A$4:$V$461,I$4,0)</f>
        <v>N/A</v>
      </c>
      <c r="J77" s="108" t="str">
        <f>VLOOKUP($A77,'PA GPS 2026 '!$A$4:$V$461,J$4,0)</f>
        <v>N/A</v>
      </c>
      <c r="K77" s="108" t="str">
        <f>VLOOKUP($A77,'PA GPS 2026 '!$A$4:$V$461,K$4,0)</f>
        <v>N/A</v>
      </c>
      <c r="L77" s="108" t="str">
        <f>VLOOKUP($A77,'PA GPS 2026 '!$A$4:$V$461,L$4,0)</f>
        <v>N/A</v>
      </c>
      <c r="M77" s="108" t="str">
        <f>VLOOKUP($A77,'PA GPS 2026 '!$A$4:$V$461,M$4,0)</f>
        <v>N/A</v>
      </c>
      <c r="N77" s="108" t="str">
        <f>VLOOKUP($A77,'PA GPS 2026 '!$A$4:$V$461,N$4,0)</f>
        <v>N/A</v>
      </c>
      <c r="O77" s="108" t="str">
        <f>VLOOKUP($A77,'PA GPS 2026 '!$A$4:$V$461,O$4,0)</f>
        <v>Consolidar institucionalmente los aprendizajes de los cafés ya realizados (Cata de conocimiento realizada)</v>
      </c>
      <c r="P77" s="108">
        <f>VLOOKUP($A77,'PA GPS 2026 '!$A$4:$V$461,P$4,0)</f>
        <v>10</v>
      </c>
      <c r="Q77" s="108">
        <f>VLOOKUP($A77,'PA GPS 2026 '!$A$4:$V$461,Q$4,0)</f>
        <v>1</v>
      </c>
      <c r="R77" s="108" t="str">
        <f>VLOOKUP($A77,'PA GPS 2026 '!$A$4:$V$461,R$4,0)</f>
        <v>Númerica</v>
      </c>
      <c r="S77" s="108" t="str">
        <f>VLOOKUP($A77,'PA GPS 2026 '!$A$4:$V$461,S$4,0)</f>
        <v># de Cafés institucionalizados / 1 Cafés a institucionalizar</v>
      </c>
      <c r="T77" s="109">
        <f>VLOOKUP($A77,'PA GPS 2026 '!$A$4:$V$461,T$4,0)</f>
        <v>46055</v>
      </c>
      <c r="U77" s="109">
        <f>VLOOKUP($A77,'PA GPS 2026 '!$A$4:$V$461,U$4,0)</f>
        <v>46112</v>
      </c>
      <c r="V77" s="108" t="str">
        <f>VLOOKUP($A77,'PA GPS 2026 '!$A$4:$V$461,V$4,0)</f>
        <v>30-OFICINA ASESORA DE PLANEACIÓN</v>
      </c>
    </row>
    <row r="78" spans="1:22" ht="58.5" customHeight="1" x14ac:dyDescent="0.25">
      <c r="A78" s="12" t="s">
        <v>342</v>
      </c>
      <c r="B78" s="108" t="str">
        <f>VLOOKUP($A78,'PA GPS 2026 '!$A$4:$V$461,B$4,0)</f>
        <v>30-OFICINA ASESORA DE PLANEACIÓN</v>
      </c>
      <c r="C78" s="108">
        <f>VLOOKUP($A78,'PA GPS 2026 '!$A$4:$V$461,C$4,0)</f>
        <v>0</v>
      </c>
      <c r="D78" s="108" t="str">
        <f>VLOOKUP($A78,'PA GPS 2026 '!$A$4:$V$461,D$4,0)</f>
        <v>Actividad propia</v>
      </c>
      <c r="E78" s="108" t="str">
        <f>VLOOKUP($A78,'PA GPS 2026 '!$A$4:$V$461,E$4,0)</f>
        <v>30.4.2</v>
      </c>
      <c r="F78" s="108" t="str">
        <f>VLOOKUP($A78,'PA GPS 2026 '!$A$4:$V$461,F$4,0)</f>
        <v>N/A</v>
      </c>
      <c r="G78" s="108" t="str">
        <f>VLOOKUP($A78,'PA GPS 2026 '!$A$4:$V$461,G$4,0)</f>
        <v>N/A</v>
      </c>
      <c r="H78" s="108" t="str">
        <f>VLOOKUP($A78,'PA GPS 2026 '!$A$4:$V$461,H$4,0)</f>
        <v>N/A</v>
      </c>
      <c r="I78" s="108" t="str">
        <f>VLOOKUP($A78,'PA GPS 2026 '!$A$4:$V$461,I$4,0)</f>
        <v>N/A</v>
      </c>
      <c r="J78" s="108" t="str">
        <f>VLOOKUP($A78,'PA GPS 2026 '!$A$4:$V$461,J$4,0)</f>
        <v>N/A</v>
      </c>
      <c r="K78" s="108" t="str">
        <f>VLOOKUP($A78,'PA GPS 2026 '!$A$4:$V$461,K$4,0)</f>
        <v>N/A</v>
      </c>
      <c r="L78" s="108" t="str">
        <f>VLOOKUP($A78,'PA GPS 2026 '!$A$4:$V$461,L$4,0)</f>
        <v>N/A</v>
      </c>
      <c r="M78" s="108" t="str">
        <f>VLOOKUP($A78,'PA GPS 2026 '!$A$4:$V$461,M$4,0)</f>
        <v>N/A</v>
      </c>
      <c r="N78" s="108" t="str">
        <f>VLOOKUP($A78,'PA GPS 2026 '!$A$4:$V$461,N$4,0)</f>
        <v>N/A</v>
      </c>
      <c r="O78" s="108" t="str">
        <f>VLOOKUP($A78,'PA GPS 2026 '!$A$4:$V$461,O$4,0)</f>
        <v>Identificar y priorizar los temas con valor institucional que serán abogados en los cafés 2026 (Banco de temas consolidado)</v>
      </c>
      <c r="P78" s="108">
        <f>VLOOKUP($A78,'PA GPS 2026 '!$A$4:$V$461,P$4,0)</f>
        <v>10</v>
      </c>
      <c r="Q78" s="108">
        <f>VLOOKUP($A78,'PA GPS 2026 '!$A$4:$V$461,Q$4,0)</f>
        <v>1</v>
      </c>
      <c r="R78" s="108" t="str">
        <f>VLOOKUP($A78,'PA GPS 2026 '!$A$4:$V$461,R$4,0)</f>
        <v>Númerica</v>
      </c>
      <c r="S78" s="108" t="str">
        <f>VLOOKUP($A78,'PA GPS 2026 '!$A$4:$V$461,S$4,0)</f>
        <v># de Banco de temas consolidado / 1 Banco de temas a consolidar</v>
      </c>
      <c r="T78" s="109">
        <f>VLOOKUP($A78,'PA GPS 2026 '!$A$4:$V$461,T$4,0)</f>
        <v>46055</v>
      </c>
      <c r="U78" s="109">
        <f>VLOOKUP($A78,'PA GPS 2026 '!$A$4:$V$461,U$4,0)</f>
        <v>46112</v>
      </c>
      <c r="V78" s="108" t="str">
        <f>VLOOKUP($A78,'PA GPS 2026 '!$A$4:$V$461,V$4,0)</f>
        <v>30-OFICINA ASESORA DE PLANEACIÓN</v>
      </c>
    </row>
    <row r="79" spans="1:22" ht="58.5" customHeight="1" x14ac:dyDescent="0.25">
      <c r="A79" s="12" t="s">
        <v>343</v>
      </c>
      <c r="B79" s="108" t="str">
        <f>VLOOKUP($A79,'PA GPS 2026 '!$A$4:$V$461,B$4,0)</f>
        <v>30-OFICINA ASESORA DE PLANEACIÓN</v>
      </c>
      <c r="C79" s="108">
        <f>VLOOKUP($A79,'PA GPS 2026 '!$A$4:$V$461,C$4,0)</f>
        <v>0</v>
      </c>
      <c r="D79" s="108" t="str">
        <f>VLOOKUP($A79,'PA GPS 2026 '!$A$4:$V$461,D$4,0)</f>
        <v>Actividad propia</v>
      </c>
      <c r="E79" s="108" t="str">
        <f>VLOOKUP($A79,'PA GPS 2026 '!$A$4:$V$461,E$4,0)</f>
        <v>30.4.3</v>
      </c>
      <c r="F79" s="108" t="str">
        <f>VLOOKUP($A79,'PA GPS 2026 '!$A$4:$V$461,F$4,0)</f>
        <v>N/A</v>
      </c>
      <c r="G79" s="108" t="str">
        <f>VLOOKUP($A79,'PA GPS 2026 '!$A$4:$V$461,G$4,0)</f>
        <v>N/A</v>
      </c>
      <c r="H79" s="108" t="str">
        <f>VLOOKUP($A79,'PA GPS 2026 '!$A$4:$V$461,H$4,0)</f>
        <v>N/A</v>
      </c>
      <c r="I79" s="108" t="str">
        <f>VLOOKUP($A79,'PA GPS 2026 '!$A$4:$V$461,I$4,0)</f>
        <v>N/A</v>
      </c>
      <c r="J79" s="108" t="str">
        <f>VLOOKUP($A79,'PA GPS 2026 '!$A$4:$V$461,J$4,0)</f>
        <v>N/A</v>
      </c>
      <c r="K79" s="108" t="str">
        <f>VLOOKUP($A79,'PA GPS 2026 '!$A$4:$V$461,K$4,0)</f>
        <v>N/A</v>
      </c>
      <c r="L79" s="108" t="str">
        <f>VLOOKUP($A79,'PA GPS 2026 '!$A$4:$V$461,L$4,0)</f>
        <v>N/A</v>
      </c>
      <c r="M79" s="108" t="str">
        <f>VLOOKUP($A79,'PA GPS 2026 '!$A$4:$V$461,M$4,0)</f>
        <v>N/A</v>
      </c>
      <c r="N79" s="108" t="str">
        <f>VLOOKUP($A79,'PA GPS 2026 '!$A$4:$V$461,N$4,0)</f>
        <v>N/A</v>
      </c>
      <c r="O79" s="108" t="str">
        <f>VLOOKUP($A79,'PA GPS 2026 '!$A$4:$V$461,O$4,0)</f>
        <v>Desarrollar los Cafés de Conocimiento (Listas de asistencia)</v>
      </c>
      <c r="P79" s="108">
        <f>VLOOKUP($A79,'PA GPS 2026 '!$A$4:$V$461,P$4,0)</f>
        <v>20</v>
      </c>
      <c r="Q79" s="108">
        <f>VLOOKUP($A79,'PA GPS 2026 '!$A$4:$V$461,Q$4,0)</f>
        <v>6</v>
      </c>
      <c r="R79" s="108" t="str">
        <f>VLOOKUP($A79,'PA GPS 2026 '!$A$4:$V$461,R$4,0)</f>
        <v>Númerica</v>
      </c>
      <c r="S79" s="108" t="str">
        <f>VLOOKUP($A79,'PA GPS 2026 '!$A$4:$V$461,S$4,0)</f>
        <v># de Cafés de Conocimiento desarrollados / 6 Cafés de Conocimiento a desarrollar</v>
      </c>
      <c r="T79" s="109">
        <f>VLOOKUP($A79,'PA GPS 2026 '!$A$4:$V$461,T$4,0)</f>
        <v>46055</v>
      </c>
      <c r="U79" s="109">
        <f>VLOOKUP($A79,'PA GPS 2026 '!$A$4:$V$461,U$4,0)</f>
        <v>46384</v>
      </c>
      <c r="V79" s="108" t="str">
        <f>VLOOKUP($A79,'PA GPS 2026 '!$A$4:$V$461,V$4,0)</f>
        <v>30-OFICINA ASESORA DE PLANEACIÓN</v>
      </c>
    </row>
    <row r="80" spans="1:22" ht="58.5" customHeight="1" x14ac:dyDescent="0.25">
      <c r="A80" s="12" t="s">
        <v>344</v>
      </c>
      <c r="B80" s="108" t="str">
        <f>VLOOKUP($A80,'PA GPS 2026 '!$A$4:$V$461,B$4,0)</f>
        <v>30-OFICINA ASESORA DE PLANEACIÓN</v>
      </c>
      <c r="C80" s="108">
        <f>VLOOKUP($A80,'PA GPS 2026 '!$A$4:$V$461,C$4,0)</f>
        <v>0</v>
      </c>
      <c r="D80" s="108" t="str">
        <f>VLOOKUP($A80,'PA GPS 2026 '!$A$4:$V$461,D$4,0)</f>
        <v>Actividad propia</v>
      </c>
      <c r="E80" s="108" t="str">
        <f>VLOOKUP($A80,'PA GPS 2026 '!$A$4:$V$461,E$4,0)</f>
        <v>30.4.4</v>
      </c>
      <c r="F80" s="108" t="str">
        <f>VLOOKUP($A80,'PA GPS 2026 '!$A$4:$V$461,F$4,0)</f>
        <v>N/A</v>
      </c>
      <c r="G80" s="108" t="str">
        <f>VLOOKUP($A80,'PA GPS 2026 '!$A$4:$V$461,G$4,0)</f>
        <v>N/A</v>
      </c>
      <c r="H80" s="108" t="str">
        <f>VLOOKUP($A80,'PA GPS 2026 '!$A$4:$V$461,H$4,0)</f>
        <v>N/A</v>
      </c>
      <c r="I80" s="108" t="str">
        <f>VLOOKUP($A80,'PA GPS 2026 '!$A$4:$V$461,I$4,0)</f>
        <v>N/A</v>
      </c>
      <c r="J80" s="108" t="str">
        <f>VLOOKUP($A80,'PA GPS 2026 '!$A$4:$V$461,J$4,0)</f>
        <v>N/A</v>
      </c>
      <c r="K80" s="108" t="str">
        <f>VLOOKUP($A80,'PA GPS 2026 '!$A$4:$V$461,K$4,0)</f>
        <v>N/A</v>
      </c>
      <c r="L80" s="108" t="str">
        <f>VLOOKUP($A80,'PA GPS 2026 '!$A$4:$V$461,L$4,0)</f>
        <v>N/A</v>
      </c>
      <c r="M80" s="108" t="str">
        <f>VLOOKUP($A80,'PA GPS 2026 '!$A$4:$V$461,M$4,0)</f>
        <v>N/A</v>
      </c>
      <c r="N80" s="108" t="str">
        <f>VLOOKUP($A80,'PA GPS 2026 '!$A$4:$V$461,N$4,0)</f>
        <v>N/A</v>
      </c>
      <c r="O80" s="108" t="str">
        <f>VLOOKUP($A80,'PA GPS 2026 '!$A$4:$V$461,O$4,0)</f>
        <v>Consolidar los aprendizajes, hallazgos y oportunidades (Memorias)</v>
      </c>
      <c r="P80" s="108">
        <f>VLOOKUP($A80,'PA GPS 2026 '!$A$4:$V$461,P$4,0)</f>
        <v>30</v>
      </c>
      <c r="Q80" s="108">
        <f>VLOOKUP($A80,'PA GPS 2026 '!$A$4:$V$461,Q$4,0)</f>
        <v>6</v>
      </c>
      <c r="R80" s="108" t="str">
        <f>VLOOKUP($A80,'PA GPS 2026 '!$A$4:$V$461,R$4,0)</f>
        <v>Númerica</v>
      </c>
      <c r="S80" s="108" t="str">
        <f>VLOOKUP($A80,'PA GPS 2026 '!$A$4:$V$461,S$4,0)</f>
        <v># de Memorias consolidadas / 6 Memorias a consolidar</v>
      </c>
      <c r="T80" s="109">
        <f>VLOOKUP($A80,'PA GPS 2026 '!$A$4:$V$461,T$4,0)</f>
        <v>46055</v>
      </c>
      <c r="U80" s="109">
        <f>VLOOKUP($A80,'PA GPS 2026 '!$A$4:$V$461,U$4,0)</f>
        <v>46384</v>
      </c>
      <c r="V80" s="108" t="str">
        <f>VLOOKUP($A80,'PA GPS 2026 '!$A$4:$V$461,V$4,0)</f>
        <v>30-OFICINA ASESORA DE PLANEACIÓN</v>
      </c>
    </row>
    <row r="81" spans="1:22" ht="58.5" customHeight="1" x14ac:dyDescent="0.25">
      <c r="A81" s="12" t="s">
        <v>760</v>
      </c>
      <c r="B81" s="108" t="str">
        <f>VLOOKUP($A81,'PA GPS 2026 '!$A$4:$V$461,B$4,0)</f>
        <v>30-OFICINA ASESORA DE PLANEACIÓN</v>
      </c>
      <c r="C81" s="108">
        <f>VLOOKUP($A81,'PA GPS 2026 '!$A$4:$V$461,C$4,0)</f>
        <v>0</v>
      </c>
      <c r="D81" s="108" t="str">
        <f>VLOOKUP($A81,'PA GPS 2026 '!$A$4:$V$461,D$4,0)</f>
        <v>Actividad propia</v>
      </c>
      <c r="E81" s="108" t="str">
        <f>VLOOKUP($A81,'PA GPS 2026 '!$A$4:$V$461,E$4,0)</f>
        <v>30.4.5</v>
      </c>
      <c r="F81" s="108" t="str">
        <f>VLOOKUP($A81,'PA GPS 2026 '!$A$4:$V$461,F$4,0)</f>
        <v>N/A</v>
      </c>
      <c r="G81" s="108" t="str">
        <f>VLOOKUP($A81,'PA GPS 2026 '!$A$4:$V$461,G$4,0)</f>
        <v>N/A</v>
      </c>
      <c r="H81" s="108" t="str">
        <f>VLOOKUP($A81,'PA GPS 2026 '!$A$4:$V$461,H$4,0)</f>
        <v>N/A</v>
      </c>
      <c r="I81" s="108" t="str">
        <f>VLOOKUP($A81,'PA GPS 2026 '!$A$4:$V$461,I$4,0)</f>
        <v>N/A</v>
      </c>
      <c r="J81" s="108" t="str">
        <f>VLOOKUP($A81,'PA GPS 2026 '!$A$4:$V$461,J$4,0)</f>
        <v>N/A</v>
      </c>
      <c r="K81" s="108" t="str">
        <f>VLOOKUP($A81,'PA GPS 2026 '!$A$4:$V$461,K$4,0)</f>
        <v>N/A</v>
      </c>
      <c r="L81" s="108" t="str">
        <f>VLOOKUP($A81,'PA GPS 2026 '!$A$4:$V$461,L$4,0)</f>
        <v>N/A</v>
      </c>
      <c r="M81" s="108" t="str">
        <f>VLOOKUP($A81,'PA GPS 2026 '!$A$4:$V$461,M$4,0)</f>
        <v>N/A</v>
      </c>
      <c r="N81" s="108" t="str">
        <f>VLOOKUP($A81,'PA GPS 2026 '!$A$4:$V$461,N$4,0)</f>
        <v>N/A</v>
      </c>
      <c r="O81" s="108" t="str">
        <f>VLOOKUP($A81,'PA GPS 2026 '!$A$4:$V$461,O$4,0)</f>
        <v>Diseñar, ejecutar y monitorear los compromisos de las mesas técnicas poscafé (Listas de Asistencia y reportes de seguimiento a compromisos)</v>
      </c>
      <c r="P81" s="108">
        <f>VLOOKUP($A81,'PA GPS 2026 '!$A$4:$V$461,P$4,0)</f>
        <v>30</v>
      </c>
      <c r="Q81" s="108">
        <f>VLOOKUP($A81,'PA GPS 2026 '!$A$4:$V$461,Q$4,0)</f>
        <v>4</v>
      </c>
      <c r="R81" s="108" t="str">
        <f>VLOOKUP($A81,'PA GPS 2026 '!$A$4:$V$461,R$4,0)</f>
        <v>Númerica</v>
      </c>
      <c r="S81" s="108" t="str">
        <f>VLOOKUP($A81,'PA GPS 2026 '!$A$4:$V$461,S$4,0)</f>
        <v># de Mesas técnicas monitoreadas / 4 Mesas técnicas a monitorear</v>
      </c>
      <c r="T81" s="109">
        <f>VLOOKUP($A81,'PA GPS 2026 '!$A$4:$V$461,T$4,0)</f>
        <v>46055</v>
      </c>
      <c r="U81" s="109">
        <f>VLOOKUP($A81,'PA GPS 2026 '!$A$4:$V$461,U$4,0)</f>
        <v>46384</v>
      </c>
      <c r="V81" s="108" t="str">
        <f>VLOOKUP($A81,'PA GPS 2026 '!$A$4:$V$461,V$4,0)</f>
        <v>30-OFICINA ASESORA DE PLANEACIÓN</v>
      </c>
    </row>
    <row r="82" spans="1:22" ht="58.5" customHeight="1" x14ac:dyDescent="0.25">
      <c r="A82" s="12" t="s">
        <v>345</v>
      </c>
      <c r="B82" s="111" t="str">
        <f>VLOOKUP($A82,'PA GPS 2026 '!$A$4:$V$461,B$4,0)</f>
        <v>30-OFICINA ASESORA DE PLANEACIÓN</v>
      </c>
      <c r="C82" s="111">
        <f>VLOOKUP($A82,'PA GPS 2026 '!$A$4:$V$461,C$4,0)</f>
        <v>0</v>
      </c>
      <c r="D82" s="111" t="str">
        <f>VLOOKUP($A82,'PA GPS 2026 '!$A$4:$V$461,D$4,0)</f>
        <v>Producto</v>
      </c>
      <c r="E82" s="111" t="str">
        <f>VLOOKUP($A82,'PA GPS 2026 '!$A$4:$V$461,E$4,0)</f>
        <v>30.5</v>
      </c>
      <c r="F82" s="111" t="str">
        <f>VLOOKUP($A82,'PA GPS 2026 '!$A$4:$V$461,F$4,0)</f>
        <v>Operativo</v>
      </c>
      <c r="G82" s="111" t="str">
        <f>VLOOKUP($A82,'PA GPS 2026 '!$A$4:$V$461,G$4,0)</f>
        <v>Fortalecer el Sistema Integral de Gestión Institucional en el marco del Modelo Integrado de Planeación y gestión para mejorar la prestación del servicio.</v>
      </c>
      <c r="H82" s="111" t="str">
        <f>VLOOKUP($A82,'PA GPS 2026 '!$A$4:$V$461,H$4,0)</f>
        <v xml:space="preserve">Cumplimiento de productos del PAI asociados a Fortacer el Sistema Integral de Gestión Institucional para mejorar la prestación del servicio. 
</v>
      </c>
      <c r="I82" s="111" t="str">
        <f>VLOOKUP($A82,'PA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82" s="111" t="str">
        <f>VLOOKUP($A82,'PA GPS 2026 '!$A$4:$V$461,J$4,0)</f>
        <v>N/A</v>
      </c>
      <c r="K82" s="111" t="str">
        <f>VLOOKUP($A82,'PA GPS 2026 '!$A$4:$V$461,K$4,0)</f>
        <v>No</v>
      </c>
      <c r="L82" s="111" t="str">
        <f>VLOOKUP($A82,'PA GPS 2026 '!$A$4:$V$461,L$4,0)</f>
        <v>C-3599-0200-11-53105b</v>
      </c>
      <c r="M82" s="111" t="str">
        <f>VLOOKUP($A82,'PA GPS 2026 '!$A$4:$V$461,M$4,0)</f>
        <v>Política Gestión del Conocimiento y la Innovación _DIMENSIÓN Gestión del conocimiento y la innovación</v>
      </c>
      <c r="N82" s="111" t="str">
        <f>VLOOKUP($A82,'PA GPS 2026 '!$A$4:$V$461,N$4,0)</f>
        <v>Programa de transparencia y etica pública</v>
      </c>
      <c r="O82" s="111" t="str">
        <f>VLOOKUP($A82,'PA GPS 2026 '!$A$4:$V$461,O$4,0)</f>
        <v>Programa de Transparencia y Ética Publica,  PEMA 2026 formulado y ejecutado</v>
      </c>
      <c r="P82" s="111">
        <f>VLOOKUP($A82,'PA GPS 2026 '!$A$4:$V$461,P$4,0)</f>
        <v>15</v>
      </c>
      <c r="Q82" s="111">
        <f>VLOOKUP($A82,'PA GPS 2026 '!$A$4:$V$461,Q$4,0)</f>
        <v>95</v>
      </c>
      <c r="R82" s="111" t="str">
        <f>VLOOKUP($A82,'PA GPS 2026 '!$A$4:$V$461,R$4,0)</f>
        <v>Porcentual</v>
      </c>
      <c r="S82" s="111" t="str">
        <f>VLOOKUP($A82,'PA GPS 2026 '!$A$4:$V$461,S$4,0)</f>
        <v>% de % de Plan de trabajo ejecutado / 95% de % de Plan de trabajo por ejecutar</v>
      </c>
      <c r="T82" s="112">
        <f>VLOOKUP($A82,'PA GPS 2026 '!$A$4:$V$461,T$4,0)</f>
        <v>46037</v>
      </c>
      <c r="U82" s="112">
        <f>VLOOKUP($A82,'PA GPS 2026 '!$A$4:$V$461,U$4,0)</f>
        <v>46386</v>
      </c>
      <c r="V82" s="111" t="str">
        <f>VLOOKUP($A82,'PA GPS 2026 '!$A$4:$V$461,V$4,0)</f>
        <v>30-OFICINA ASESORA DE PLANEACIÓN</v>
      </c>
    </row>
    <row r="83" spans="1:22" ht="58.5" customHeight="1" x14ac:dyDescent="0.25">
      <c r="A83" s="12" t="s">
        <v>347</v>
      </c>
      <c r="B83" s="108" t="str">
        <f>VLOOKUP($A83,'PA GPS 2026 '!$A$4:$V$461,B$4,0)</f>
        <v>30-OFICINA ASESORA DE PLANEACIÓN</v>
      </c>
      <c r="C83" s="108">
        <f>VLOOKUP($A83,'PA GPS 2026 '!$A$4:$V$461,C$4,0)</f>
        <v>0</v>
      </c>
      <c r="D83" s="108" t="str">
        <f>VLOOKUP($A83,'PA GPS 2026 '!$A$4:$V$461,D$4,0)</f>
        <v>Actividad propia</v>
      </c>
      <c r="E83" s="108" t="str">
        <f>VLOOKUP($A83,'PA GPS 2026 '!$A$4:$V$461,E$4,0)</f>
        <v>30.5.1</v>
      </c>
      <c r="F83" s="108" t="str">
        <f>VLOOKUP($A83,'PA GPS 2026 '!$A$4:$V$461,F$4,0)</f>
        <v>N/A</v>
      </c>
      <c r="G83" s="108" t="str">
        <f>VLOOKUP($A83,'PA GPS 2026 '!$A$4:$V$461,G$4,0)</f>
        <v>N/A</v>
      </c>
      <c r="H83" s="108" t="str">
        <f>VLOOKUP($A83,'PA GPS 2026 '!$A$4:$V$461,H$4,0)</f>
        <v>N/A</v>
      </c>
      <c r="I83" s="108" t="str">
        <f>VLOOKUP($A83,'PA GPS 2026 '!$A$4:$V$461,I$4,0)</f>
        <v>N/A</v>
      </c>
      <c r="J83" s="108" t="str">
        <f>VLOOKUP($A83,'PA GPS 2026 '!$A$4:$V$461,J$4,0)</f>
        <v>N/A</v>
      </c>
      <c r="K83" s="108" t="str">
        <f>VLOOKUP($A83,'PA GPS 2026 '!$A$4:$V$461,K$4,0)</f>
        <v>N/A</v>
      </c>
      <c r="L83" s="108" t="str">
        <f>VLOOKUP($A83,'PA GPS 2026 '!$A$4:$V$461,L$4,0)</f>
        <v>N/A</v>
      </c>
      <c r="M83" s="108" t="str">
        <f>VLOOKUP($A83,'PA GPS 2026 '!$A$4:$V$461,M$4,0)</f>
        <v>N/A</v>
      </c>
      <c r="N83" s="108" t="str">
        <f>VLOOKUP($A83,'PA GPS 2026 '!$A$4:$V$461,N$4,0)</f>
        <v>N/A</v>
      </c>
      <c r="O83" s="108" t="str">
        <f>VLOOKUP($A83,'PA GPS 2026 '!$A$4:$V$461,O$4,0)</f>
        <v>Elaborar el plan de ejecución y monitoreo anual del PTEP, en el marco de la ley 2195 de 2022 y su decreto reglamentario 1122 de 2024</v>
      </c>
      <c r="P83" s="108">
        <f>VLOOKUP($A83,'PA GPS 2026 '!$A$4:$V$461,P$4,0)</f>
        <v>20</v>
      </c>
      <c r="Q83" s="108">
        <f>VLOOKUP($A83,'PA GPS 2026 '!$A$4:$V$461,Q$4,0)</f>
        <v>100</v>
      </c>
      <c r="R83" s="108" t="str">
        <f>VLOOKUP($A83,'PA GPS 2026 '!$A$4:$V$461,R$4,0)</f>
        <v>Porcentual</v>
      </c>
      <c r="S83" s="108" t="str">
        <f>VLOOKUP($A83,'PA GPS 2026 '!$A$4:$V$461,S$4,0)</f>
        <v>% de de Plan de trabajo elaborado / 100% de Plan de trabajo a elaborar</v>
      </c>
      <c r="T83" s="109">
        <f>VLOOKUP($A83,'PA GPS 2026 '!$A$4:$V$461,T$4,0)</f>
        <v>46037</v>
      </c>
      <c r="U83" s="109">
        <f>VLOOKUP($A83,'PA GPS 2026 '!$A$4:$V$461,U$4,0)</f>
        <v>46097</v>
      </c>
      <c r="V83" s="108" t="str">
        <f>VLOOKUP($A83,'PA GPS 2026 '!$A$4:$V$461,V$4,0)</f>
        <v>30-OFICINA ASESORA DE PLANEACIÓN</v>
      </c>
    </row>
    <row r="84" spans="1:22" ht="58.5" customHeight="1" x14ac:dyDescent="0.25">
      <c r="A84" s="12" t="s">
        <v>349</v>
      </c>
      <c r="B84" s="108" t="str">
        <f>VLOOKUP($A84,'PA GPS 2026 '!$A$4:$V$461,B$4,0)</f>
        <v>30-OFICINA ASESORA DE PLANEACIÓN</v>
      </c>
      <c r="C84" s="108">
        <f>VLOOKUP($A84,'PA GPS 2026 '!$A$4:$V$461,C$4,0)</f>
        <v>0</v>
      </c>
      <c r="D84" s="108" t="str">
        <f>VLOOKUP($A84,'PA GPS 2026 '!$A$4:$V$461,D$4,0)</f>
        <v>Actividad propia</v>
      </c>
      <c r="E84" s="108" t="str">
        <f>VLOOKUP($A84,'PA GPS 2026 '!$A$4:$V$461,E$4,0)</f>
        <v>30.5.2</v>
      </c>
      <c r="F84" s="108" t="str">
        <f>VLOOKUP($A84,'PA GPS 2026 '!$A$4:$V$461,F$4,0)</f>
        <v>N/A</v>
      </c>
      <c r="G84" s="108" t="str">
        <f>VLOOKUP($A84,'PA GPS 2026 '!$A$4:$V$461,G$4,0)</f>
        <v>N/A</v>
      </c>
      <c r="H84" s="108" t="str">
        <f>VLOOKUP($A84,'PA GPS 2026 '!$A$4:$V$461,H$4,0)</f>
        <v>N/A</v>
      </c>
      <c r="I84" s="108" t="str">
        <f>VLOOKUP($A84,'PA GPS 2026 '!$A$4:$V$461,I$4,0)</f>
        <v>N/A</v>
      </c>
      <c r="J84" s="108" t="str">
        <f>VLOOKUP($A84,'PA GPS 2026 '!$A$4:$V$461,J$4,0)</f>
        <v>N/A</v>
      </c>
      <c r="K84" s="108" t="str">
        <f>VLOOKUP($A84,'PA GPS 2026 '!$A$4:$V$461,K$4,0)</f>
        <v>N/A</v>
      </c>
      <c r="L84" s="108" t="str">
        <f>VLOOKUP($A84,'PA GPS 2026 '!$A$4:$V$461,L$4,0)</f>
        <v>N/A</v>
      </c>
      <c r="M84" s="108" t="str">
        <f>VLOOKUP($A84,'PA GPS 2026 '!$A$4:$V$461,M$4,0)</f>
        <v>N/A</v>
      </c>
      <c r="N84" s="108" t="str">
        <f>VLOOKUP($A84,'PA GPS 2026 '!$A$4:$V$461,N$4,0)</f>
        <v>N/A</v>
      </c>
      <c r="O84" s="108" t="str">
        <f>VLOOKUP($A84,'PA GPS 2026 '!$A$4:$V$461,O$4,0)</f>
        <v>Ejecutar el plan de ejecución y monitoreo anual - PEMA</v>
      </c>
      <c r="P84" s="108">
        <f>VLOOKUP($A84,'PA GPS 2026 '!$A$4:$V$461,P$4,0)</f>
        <v>80</v>
      </c>
      <c r="Q84" s="108">
        <f>VLOOKUP($A84,'PA GPS 2026 '!$A$4:$V$461,Q$4,0)</f>
        <v>95</v>
      </c>
      <c r="R84" s="108" t="str">
        <f>VLOOKUP($A84,'PA GPS 2026 '!$A$4:$V$461,R$4,0)</f>
        <v>Porcentual</v>
      </c>
      <c r="S84" s="108" t="str">
        <f>VLOOKUP($A84,'PA GPS 2026 '!$A$4:$V$461,S$4,0)</f>
        <v>% de % de Plan de trabajo ejecutado / 95% de % de Plan de trabajo por ejecutar</v>
      </c>
      <c r="T84" s="109">
        <f>VLOOKUP($A84,'PA GPS 2026 '!$A$4:$V$461,T$4,0)</f>
        <v>46097</v>
      </c>
      <c r="U84" s="109">
        <f>VLOOKUP($A84,'PA GPS 2026 '!$A$4:$V$461,U$4,0)</f>
        <v>46386</v>
      </c>
      <c r="V84" s="108" t="str">
        <f>VLOOKUP($A84,'PA GPS 2026 '!$A$4:$V$461,V$4,0)</f>
        <v>30-OFICINA ASESORA DE PLANEACIÓN</v>
      </c>
    </row>
    <row r="85" spans="1:22" ht="58.5" customHeight="1" x14ac:dyDescent="0.25">
      <c r="A85" s="12" t="s">
        <v>350</v>
      </c>
      <c r="B85" s="111" t="str">
        <f>VLOOKUP($A85,'PA GPS 2026 '!$A$4:$V$461,B$4,0)</f>
        <v>30-OFICINA ASESORA DE PLANEACIÓN</v>
      </c>
      <c r="C85" s="111">
        <f>VLOOKUP($A85,'PA GPS 2026 '!$A$4:$V$461,C$4,0)</f>
        <v>0</v>
      </c>
      <c r="D85" s="111" t="str">
        <f>VLOOKUP($A85,'PA GPS 2026 '!$A$4:$V$461,D$4,0)</f>
        <v>Producto</v>
      </c>
      <c r="E85" s="111" t="str">
        <f>VLOOKUP($A85,'PA GPS 2026 '!$A$4:$V$461,E$4,0)</f>
        <v>30.6</v>
      </c>
      <c r="F85" s="111" t="str">
        <f>VLOOKUP($A85,'PA GPS 2026 '!$A$4:$V$461,F$4,0)</f>
        <v>Operativo</v>
      </c>
      <c r="G85" s="111" t="str">
        <f>VLOOKUP($A85,'PA GPS 2026 '!$A$4:$V$461,G$4,0)</f>
        <v>Fortalecer el Sistema Integral de Gestión Institucional en el marco del Modelo Integrado de Planeación y gestión para mejorar la prestación del servicio.</v>
      </c>
      <c r="H85" s="111" t="str">
        <f>VLOOKUP($A85,'PA GPS 2026 '!$A$4:$V$461,H$4,0)</f>
        <v xml:space="preserve">Cumplimiento de productos del PAI asociados a Fortacer el Sistema Integral de Gestión Institucional para mejorar la prestación del servicio. 
</v>
      </c>
      <c r="I85" s="111" t="str">
        <f>VLOOKUP($A85,'PA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85" s="111" t="str">
        <f>VLOOKUP($A85,'PA GPS 2026 '!$A$4:$V$461,J$4,0)</f>
        <v>N/A</v>
      </c>
      <c r="K85" s="111" t="str">
        <f>VLOOKUP($A85,'PA GPS 2026 '!$A$4:$V$461,K$4,0)</f>
        <v>No</v>
      </c>
      <c r="L85" s="111" t="str">
        <f>VLOOKUP($A85,'PA GPS 2026 '!$A$4:$V$461,L$4,0)</f>
        <v>C-3599-0200-11-53105b</v>
      </c>
      <c r="M85" s="111" t="str">
        <f>VLOOKUP($A85,'PA GPS 2026 '!$A$4:$V$461,M$4,0)</f>
        <v>Política Gestión Presupuestal y Eficiencia del Gasto Público _DIMENSIÓN Direccionamiento Estratégico y Planeación</v>
      </c>
      <c r="N85" s="111" t="str">
        <f>VLOOKUP($A85,'PA GPS 2026 '!$A$4:$V$461,N$4,0)</f>
        <v>N/A</v>
      </c>
      <c r="O85" s="111" t="str">
        <f>VLOOKUP($A85,'PA GPS 2026 '!$A$4:$V$461,O$4,0)</f>
        <v>Acciones  para la mejora y sostenibilidad del MIPG, ejecutadas (Informe de seguimiento y evidencias de las acciones realizadas)</v>
      </c>
      <c r="P85" s="111">
        <f>VLOOKUP($A85,'PA GPS 2026 '!$A$4:$V$461,P$4,0)</f>
        <v>17</v>
      </c>
      <c r="Q85" s="111">
        <f>VLOOKUP($A85,'PA GPS 2026 '!$A$4:$V$461,Q$4,0)</f>
        <v>100</v>
      </c>
      <c r="R85" s="111" t="str">
        <f>VLOOKUP($A85,'PA GPS 2026 '!$A$4:$V$461,R$4,0)</f>
        <v>Porcentual</v>
      </c>
      <c r="S85" s="111" t="str">
        <f>VLOOKUP($A85,'PA GPS 2026 '!$A$4:$V$461,S$4,0)</f>
        <v>% de Acciones ejecutadas / 100% de Acciones programadas</v>
      </c>
      <c r="T85" s="112">
        <f>VLOOKUP($A85,'PA GPS 2026 '!$A$4:$V$461,T$4,0)</f>
        <v>46054</v>
      </c>
      <c r="U85" s="112">
        <f>VLOOKUP($A85,'PA GPS 2026 '!$A$4:$V$461,U$4,0)</f>
        <v>46371</v>
      </c>
      <c r="V85" s="111" t="str">
        <f>VLOOKUP($A85,'PA GPS 2026 '!$A$4:$V$461,V$4,0)</f>
        <v>30-OFICINA ASESORA DE PLANEACIÓN</v>
      </c>
    </row>
    <row r="86" spans="1:22" ht="58.5" customHeight="1" x14ac:dyDescent="0.25">
      <c r="A86" s="12" t="s">
        <v>352</v>
      </c>
      <c r="B86" s="108" t="str">
        <f>VLOOKUP($A86,'PA GPS 2026 '!$A$4:$V$461,B$4,0)</f>
        <v>30-OFICINA ASESORA DE PLANEACIÓN</v>
      </c>
      <c r="C86" s="108">
        <f>VLOOKUP($A86,'PA GPS 2026 '!$A$4:$V$461,C$4,0)</f>
        <v>0</v>
      </c>
      <c r="D86" s="108" t="str">
        <f>VLOOKUP($A86,'PA GPS 2026 '!$A$4:$V$461,D$4,0)</f>
        <v>Actividad propia</v>
      </c>
      <c r="E86" s="108" t="str">
        <f>VLOOKUP($A86,'PA GPS 2026 '!$A$4:$V$461,E$4,0)</f>
        <v>30.6.1</v>
      </c>
      <c r="F86" s="108" t="str">
        <f>VLOOKUP($A86,'PA GPS 2026 '!$A$4:$V$461,F$4,0)</f>
        <v>N/A</v>
      </c>
      <c r="G86" s="108" t="str">
        <f>VLOOKUP($A86,'PA GPS 2026 '!$A$4:$V$461,G$4,0)</f>
        <v>N/A</v>
      </c>
      <c r="H86" s="108" t="str">
        <f>VLOOKUP($A86,'PA GPS 2026 '!$A$4:$V$461,H$4,0)</f>
        <v>N/A</v>
      </c>
      <c r="I86" s="108" t="str">
        <f>VLOOKUP($A86,'PA GPS 2026 '!$A$4:$V$461,I$4,0)</f>
        <v>N/A</v>
      </c>
      <c r="J86" s="108" t="str">
        <f>VLOOKUP($A86,'PA GPS 2026 '!$A$4:$V$461,J$4,0)</f>
        <v>N/A</v>
      </c>
      <c r="K86" s="108" t="str">
        <f>VLOOKUP($A86,'PA GPS 2026 '!$A$4:$V$461,K$4,0)</f>
        <v>N/A</v>
      </c>
      <c r="L86" s="108" t="str">
        <f>VLOOKUP($A86,'PA GPS 2026 '!$A$4:$V$461,L$4,0)</f>
        <v>N/A</v>
      </c>
      <c r="M86" s="108" t="str">
        <f>VLOOKUP($A86,'PA GPS 2026 '!$A$4:$V$461,M$4,0)</f>
        <v>N/A</v>
      </c>
      <c r="N86" s="108" t="str">
        <f>VLOOKUP($A86,'PA GPS 2026 '!$A$4:$V$461,N$4,0)</f>
        <v>N/A</v>
      </c>
      <c r="O86" s="108" t="str">
        <f>VLOOKUP($A86,'PA GPS 2026 '!$A$4:$V$461,O$4,0)</f>
        <v>Incluir en el ejercicio de programación presupuestal, las instrucciones de anteproyecto 2027  los indicadores de ejecución presupuestal de la vigencia 2025. (comunicación correo/memorando con los lineamientos definidos )</v>
      </c>
      <c r="P86" s="108">
        <f>VLOOKUP($A86,'PA GPS 2026 '!$A$4:$V$461,P$4,0)</f>
        <v>25</v>
      </c>
      <c r="Q86" s="108">
        <f>VLOOKUP($A86,'PA GPS 2026 '!$A$4:$V$461,Q$4,0)</f>
        <v>1</v>
      </c>
      <c r="R86" s="108" t="str">
        <f>VLOOKUP($A86,'PA GPS 2026 '!$A$4:$V$461,R$4,0)</f>
        <v>Númerica</v>
      </c>
      <c r="S86" s="108" t="str">
        <f>VLOOKUP($A86,'PA GPS 2026 '!$A$4:$V$461,S$4,0)</f>
        <v># de Lineamientos remitidos / 1 Lineamientos para incluir y remitir</v>
      </c>
      <c r="T86" s="109">
        <f>VLOOKUP($A86,'PA GPS 2026 '!$A$4:$V$461,T$4,0)</f>
        <v>46054</v>
      </c>
      <c r="U86" s="109">
        <f>VLOOKUP($A86,'PA GPS 2026 '!$A$4:$V$461,U$4,0)</f>
        <v>46142</v>
      </c>
      <c r="V86" s="108" t="str">
        <f>VLOOKUP($A86,'PA GPS 2026 '!$A$4:$V$461,V$4,0)</f>
        <v>30-OFICINA ASESORA DE PLANEACIÓN</v>
      </c>
    </row>
    <row r="87" spans="1:22" ht="58.5" customHeight="1" x14ac:dyDescent="0.25">
      <c r="A87" s="12" t="s">
        <v>353</v>
      </c>
      <c r="B87" s="108" t="str">
        <f>VLOOKUP($A87,'PA GPS 2026 '!$A$4:$V$461,B$4,0)</f>
        <v>30-OFICINA ASESORA DE PLANEACIÓN</v>
      </c>
      <c r="C87" s="108">
        <f>VLOOKUP($A87,'PA GPS 2026 '!$A$4:$V$461,C$4,0)</f>
        <v>0</v>
      </c>
      <c r="D87" s="108" t="str">
        <f>VLOOKUP($A87,'PA GPS 2026 '!$A$4:$V$461,D$4,0)</f>
        <v>Actividad propia</v>
      </c>
      <c r="E87" s="108" t="str">
        <f>VLOOKUP($A87,'PA GPS 2026 '!$A$4:$V$461,E$4,0)</f>
        <v>30.6.2</v>
      </c>
      <c r="F87" s="108" t="str">
        <f>VLOOKUP($A87,'PA GPS 2026 '!$A$4:$V$461,F$4,0)</f>
        <v>N/A</v>
      </c>
      <c r="G87" s="108" t="str">
        <f>VLOOKUP($A87,'PA GPS 2026 '!$A$4:$V$461,G$4,0)</f>
        <v>N/A</v>
      </c>
      <c r="H87" s="108" t="str">
        <f>VLOOKUP($A87,'PA GPS 2026 '!$A$4:$V$461,H$4,0)</f>
        <v>N/A</v>
      </c>
      <c r="I87" s="108" t="str">
        <f>VLOOKUP($A87,'PA GPS 2026 '!$A$4:$V$461,I$4,0)</f>
        <v>N/A</v>
      </c>
      <c r="J87" s="108" t="str">
        <f>VLOOKUP($A87,'PA GPS 2026 '!$A$4:$V$461,J$4,0)</f>
        <v>N/A</v>
      </c>
      <c r="K87" s="108" t="str">
        <f>VLOOKUP($A87,'PA GPS 2026 '!$A$4:$V$461,K$4,0)</f>
        <v>N/A</v>
      </c>
      <c r="L87" s="108" t="str">
        <f>VLOOKUP($A87,'PA GPS 2026 '!$A$4:$V$461,L$4,0)</f>
        <v>N/A</v>
      </c>
      <c r="M87" s="108" t="str">
        <f>VLOOKUP($A87,'PA GPS 2026 '!$A$4:$V$461,M$4,0)</f>
        <v>N/A</v>
      </c>
      <c r="N87" s="108" t="str">
        <f>VLOOKUP($A87,'PA GPS 2026 '!$A$4:$V$461,N$4,0)</f>
        <v>N/A</v>
      </c>
      <c r="O87" s="108" t="str">
        <f>VLOOKUP($A87,'PA GPS 2026 '!$A$4:$V$461,O$4,0)</f>
        <v>Realizar y remitir a los gerentes de proyectos, un monitoreo bimestral al comportamiento de la ejecución presupuestal de la inversión (compromisos y obligaciones), tanto de la apropiación de la vigencia, como de las reservas constituídas para la vigencia. (Correo con el monitoreo realizado)</v>
      </c>
      <c r="P87" s="108">
        <f>VLOOKUP($A87,'PA GPS 2026 '!$A$4:$V$461,P$4,0)</f>
        <v>25</v>
      </c>
      <c r="Q87" s="108">
        <f>VLOOKUP($A87,'PA GPS 2026 '!$A$4:$V$461,Q$4,0)</f>
        <v>5</v>
      </c>
      <c r="R87" s="108" t="str">
        <f>VLOOKUP($A87,'PA GPS 2026 '!$A$4:$V$461,R$4,0)</f>
        <v>Númerica</v>
      </c>
      <c r="S87" s="108" t="str">
        <f>VLOOKUP($A87,'PA GPS 2026 '!$A$4:$V$461,S$4,0)</f>
        <v># de Monitoreos elaborados y enviados / 5 Monitoreos a elaborar y enviar</v>
      </c>
      <c r="T87" s="109">
        <f>VLOOKUP($A87,'PA GPS 2026 '!$A$4:$V$461,T$4,0)</f>
        <v>46054</v>
      </c>
      <c r="U87" s="109">
        <f>VLOOKUP($A87,'PA GPS 2026 '!$A$4:$V$461,U$4,0)</f>
        <v>46356</v>
      </c>
      <c r="V87" s="108" t="str">
        <f>VLOOKUP($A87,'PA GPS 2026 '!$A$4:$V$461,V$4,0)</f>
        <v>30-OFICINA ASESORA DE PLANEACIÓN</v>
      </c>
    </row>
    <row r="88" spans="1:22" ht="58.5" customHeight="1" x14ac:dyDescent="0.25">
      <c r="A88" s="12" t="s">
        <v>1632</v>
      </c>
      <c r="B88" s="108" t="str">
        <f>VLOOKUP($A88,'PA GPS 2026 '!$A$4:$V$461,B$4,0)</f>
        <v>30-OFICINA ASESORA DE PLANEACIÓN</v>
      </c>
      <c r="C88" s="108">
        <f>VLOOKUP($A88,'PA GPS 2026 '!$A$4:$V$461,C$4,0)</f>
        <v>0</v>
      </c>
      <c r="D88" s="108" t="str">
        <f>VLOOKUP($A88,'PA GPS 2026 '!$A$4:$V$461,D$4,0)</f>
        <v>Actividad propia</v>
      </c>
      <c r="E88" s="108" t="str">
        <f>VLOOKUP($A88,'PA GPS 2026 '!$A$4:$V$461,E$4,0)</f>
        <v>30.6.3</v>
      </c>
      <c r="F88" s="108" t="str">
        <f>VLOOKUP($A88,'PA GPS 2026 '!$A$4:$V$461,F$4,0)</f>
        <v>N/A</v>
      </c>
      <c r="G88" s="108" t="str">
        <f>VLOOKUP($A88,'PA GPS 2026 '!$A$4:$V$461,G$4,0)</f>
        <v>N/A</v>
      </c>
      <c r="H88" s="108" t="str">
        <f>VLOOKUP($A88,'PA GPS 2026 '!$A$4:$V$461,H$4,0)</f>
        <v>N/A</v>
      </c>
      <c r="I88" s="108" t="str">
        <f>VLOOKUP($A88,'PA GPS 2026 '!$A$4:$V$461,I$4,0)</f>
        <v>N/A</v>
      </c>
      <c r="J88" s="108" t="str">
        <f>VLOOKUP($A88,'PA GPS 2026 '!$A$4:$V$461,J$4,0)</f>
        <v>N/A</v>
      </c>
      <c r="K88" s="108" t="str">
        <f>VLOOKUP($A88,'PA GPS 2026 '!$A$4:$V$461,K$4,0)</f>
        <v>N/A</v>
      </c>
      <c r="L88" s="108" t="str">
        <f>VLOOKUP($A88,'PA GPS 2026 '!$A$4:$V$461,L$4,0)</f>
        <v>N/A</v>
      </c>
      <c r="M88" s="108" t="str">
        <f>VLOOKUP($A88,'PA GPS 2026 '!$A$4:$V$461,M$4,0)</f>
        <v>N/A</v>
      </c>
      <c r="N88" s="108" t="str">
        <f>VLOOKUP($A88,'PA GPS 2026 '!$A$4:$V$461,N$4,0)</f>
        <v>N/A</v>
      </c>
      <c r="O88" s="108" t="str">
        <f>VLOOKUP($A88,'PA GPS 2026 '!$A$4:$V$461,O$4,0)</f>
        <v>Robustecer los lineamientos remitidos a las áreas y el seguimiento a los mismos, para el ejercicio de programación presupuestal de mediano y corto plazo, para que la proyección de las necesidades considere el comportamiento de variables esenciales como demanda de servicios y no solo a los supuestos de crecimiento de la inflación. (Lineamientos enviados/entregados)</v>
      </c>
      <c r="P88" s="108">
        <f>VLOOKUP($A88,'PA GPS 2026 '!$A$4:$V$461,P$4,0)</f>
        <v>25</v>
      </c>
      <c r="Q88" s="108">
        <f>VLOOKUP($A88,'PA GPS 2026 '!$A$4:$V$461,Q$4,0)</f>
        <v>1</v>
      </c>
      <c r="R88" s="108" t="str">
        <f>VLOOKUP($A88,'PA GPS 2026 '!$A$4:$V$461,R$4,0)</f>
        <v>Númerica</v>
      </c>
      <c r="S88" s="108" t="str">
        <f>VLOOKUP($A88,'PA GPS 2026 '!$A$4:$V$461,S$4,0)</f>
        <v># de Lineamientos enviados o socializados / 1 Lineamientos a enviar o socializar</v>
      </c>
      <c r="T88" s="109">
        <f>VLOOKUP($A88,'PA GPS 2026 '!$A$4:$V$461,T$4,0)</f>
        <v>46054</v>
      </c>
      <c r="U88" s="109">
        <f>VLOOKUP($A88,'PA GPS 2026 '!$A$4:$V$461,U$4,0)</f>
        <v>46356</v>
      </c>
      <c r="V88" s="108" t="str">
        <f>VLOOKUP($A88,'PA GPS 2026 '!$A$4:$V$461,V$4,0)</f>
        <v>30-OFICINA ASESORA DE PLANEACIÓN</v>
      </c>
    </row>
    <row r="89" spans="1:22" ht="58.5" customHeight="1" x14ac:dyDescent="0.25">
      <c r="A89" s="12" t="s">
        <v>1635</v>
      </c>
      <c r="B89" s="108" t="str">
        <f>VLOOKUP($A89,'PA GPS 2026 '!$A$4:$V$461,B$4,0)</f>
        <v>30-OFICINA ASESORA DE PLANEACIÓN</v>
      </c>
      <c r="C89" s="108">
        <f>VLOOKUP($A89,'PA GPS 2026 '!$A$4:$V$461,C$4,0)</f>
        <v>0</v>
      </c>
      <c r="D89" s="108" t="str">
        <f>VLOOKUP($A89,'PA GPS 2026 '!$A$4:$V$461,D$4,0)</f>
        <v>Actividad propia</v>
      </c>
      <c r="E89" s="108" t="str">
        <f>VLOOKUP($A89,'PA GPS 2026 '!$A$4:$V$461,E$4,0)</f>
        <v>30.6.4</v>
      </c>
      <c r="F89" s="108" t="str">
        <f>VLOOKUP($A89,'PA GPS 2026 '!$A$4:$V$461,F$4,0)</f>
        <v>N/A</v>
      </c>
      <c r="G89" s="108" t="str">
        <f>VLOOKUP($A89,'PA GPS 2026 '!$A$4:$V$461,G$4,0)</f>
        <v>N/A</v>
      </c>
      <c r="H89" s="108" t="str">
        <f>VLOOKUP($A89,'PA GPS 2026 '!$A$4:$V$461,H$4,0)</f>
        <v>N/A</v>
      </c>
      <c r="I89" s="108" t="str">
        <f>VLOOKUP($A89,'PA GPS 2026 '!$A$4:$V$461,I$4,0)</f>
        <v>N/A</v>
      </c>
      <c r="J89" s="108" t="str">
        <f>VLOOKUP($A89,'PA GPS 2026 '!$A$4:$V$461,J$4,0)</f>
        <v>N/A</v>
      </c>
      <c r="K89" s="108" t="str">
        <f>VLOOKUP($A89,'PA GPS 2026 '!$A$4:$V$461,K$4,0)</f>
        <v>N/A</v>
      </c>
      <c r="L89" s="108" t="str">
        <f>VLOOKUP($A89,'PA GPS 2026 '!$A$4:$V$461,L$4,0)</f>
        <v>N/A</v>
      </c>
      <c r="M89" s="108" t="str">
        <f>VLOOKUP($A89,'PA GPS 2026 '!$A$4:$V$461,M$4,0)</f>
        <v>N/A</v>
      </c>
      <c r="N89" s="108" t="str">
        <f>VLOOKUP($A89,'PA GPS 2026 '!$A$4:$V$461,N$4,0)</f>
        <v>N/A</v>
      </c>
      <c r="O89" s="108" t="str">
        <f>VLOOKUP($A89,'PA GPS 2026 '!$A$4:$V$461,O$4,0)</f>
        <v>Ejecutar una estrategia de lecciones aprendidas y buenas prácticas (Estrategia ejecutada)</v>
      </c>
      <c r="P89" s="108">
        <f>VLOOKUP($A89,'PA GPS 2026 '!$A$4:$V$461,P$4,0)</f>
        <v>25</v>
      </c>
      <c r="Q89" s="108">
        <f>VLOOKUP($A89,'PA GPS 2026 '!$A$4:$V$461,Q$4,0)</f>
        <v>100</v>
      </c>
      <c r="R89" s="108" t="str">
        <f>VLOOKUP($A89,'PA GPS 2026 '!$A$4:$V$461,R$4,0)</f>
        <v>Porcentual</v>
      </c>
      <c r="S89" s="108" t="str">
        <f>VLOOKUP($A89,'PA GPS 2026 '!$A$4:$V$461,S$4,0)</f>
        <v>% de % de Plan de trabajo ejecutado / 100% de % de Plan de trabajo por ejecutar</v>
      </c>
      <c r="T89" s="109">
        <f>VLOOKUP($A89,'PA GPS 2026 '!$A$4:$V$461,T$4,0)</f>
        <v>46054</v>
      </c>
      <c r="U89" s="109">
        <f>VLOOKUP($A89,'PA GPS 2026 '!$A$4:$V$461,U$4,0)</f>
        <v>46371</v>
      </c>
      <c r="V89" s="108" t="str">
        <f>VLOOKUP($A89,'PA GPS 2026 '!$A$4:$V$461,V$4,0)</f>
        <v>30-OFICINA ASESORA DE PLANEACIÓN</v>
      </c>
    </row>
    <row r="90" spans="1:22" ht="58.5" customHeight="1" x14ac:dyDescent="0.25">
      <c r="A90" s="12" t="s">
        <v>225</v>
      </c>
      <c r="B90" s="111" t="str">
        <f>VLOOKUP($A90,'PA GPS 2026 '!$A$4:$V$461,B$4,0)</f>
        <v>37-GRUPO DE TRABAJO DE ESTUDIOS ECONÓMICOS</v>
      </c>
      <c r="C90" s="111">
        <f>VLOOKUP($A90,'PA GPS 2026 '!$A$4:$V$461,C$4,0)</f>
        <v>0</v>
      </c>
      <c r="D90" s="111" t="str">
        <f>VLOOKUP($A90,'PA GPS 2026 '!$A$4:$V$461,D$4,0)</f>
        <v>Producto</v>
      </c>
      <c r="E90" s="111" t="str">
        <f>VLOOKUP($A90,'PA GPS 2026 '!$A$4:$V$461,E$4,0)</f>
        <v>37.1</v>
      </c>
      <c r="F90" s="111" t="str">
        <f>VLOOKUP($A90,'PA GPS 2026 '!$A$4:$V$461,F$4,0)</f>
        <v>Operativo</v>
      </c>
      <c r="G90" s="111" t="str">
        <f>VLOOKUP($A90,'PA GPS 2026 '!$A$4:$V$461,G$4,0)</f>
        <v xml:space="preserve">Fortalecer la gestión de la información, el conocimiento y la innovación para optimizar la capacidad institucional 
</v>
      </c>
      <c r="H90" s="111" t="str">
        <f>VLOOKUP($A90,'PA GPS 2026 '!$A$4:$V$461,H$4,0)</f>
        <v xml:space="preserve">Cumplimiento de productos del PAI asociados a Fortalecer la gestión de la información, el conocimiento y la innovación para optimizar la capacidad institucional 
</v>
      </c>
      <c r="I90" s="111" t="str">
        <f>VLOOKUP($A90,'PA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90" s="111" t="str">
        <f>VLOOKUP($A90,'PA GPS 2026 '!$A$4:$V$461,J$4,0)</f>
        <v>N/A</v>
      </c>
      <c r="K90" s="111" t="str">
        <f>VLOOKUP($A90,'PA GPS 2026 '!$A$4:$V$461,K$4,0)</f>
        <v>No</v>
      </c>
      <c r="L90" s="111" t="str">
        <f>VLOOKUP($A90,'PA GPS 2026 '!$A$4:$V$461,L$4,0)</f>
        <v>C-3599-0200-11-53105b</v>
      </c>
      <c r="M90" s="111" t="str">
        <f>VLOOKUP($A90,'PA GPS 2026 '!$A$4:$V$461,M$4,0)</f>
        <v>Política Gestión del Conocimiento y la Innovación _DIMENSIÓN Gestión del conocimiento y la innovación</v>
      </c>
      <c r="N90" s="111" t="str">
        <f>VLOOKUP($A90,'PA GPS 2026 '!$A$4:$V$461,N$4,0)</f>
        <v>N/A</v>
      </c>
      <c r="O90" s="111" t="str">
        <f>VLOOKUP($A90,'PA GPS 2026 '!$A$4:$V$461,O$4,0)</f>
        <v>Estudios Económicos realizados- (documentos finales de estudios realizados)</v>
      </c>
      <c r="P90" s="111">
        <f>VLOOKUP($A90,'PA GPS 2026 '!$A$4:$V$461,P$4,0)</f>
        <v>30</v>
      </c>
      <c r="Q90" s="111">
        <f>VLOOKUP($A90,'PA GPS 2026 '!$A$4:$V$461,Q$4,0)</f>
        <v>3</v>
      </c>
      <c r="R90" s="111" t="str">
        <f>VLOOKUP($A90,'PA GPS 2026 '!$A$4:$V$461,R$4,0)</f>
        <v>Númerica</v>
      </c>
      <c r="S90" s="111" t="str">
        <f>VLOOKUP($A90,'PA GPS 2026 '!$A$4:$V$461,S$4,0)</f>
        <v># de Estudios realizados / 3 estudios a realizar</v>
      </c>
      <c r="T90" s="112">
        <f>VLOOKUP($A90,'PA GPS 2026 '!$A$4:$V$461,T$4,0)</f>
        <v>46037</v>
      </c>
      <c r="U90" s="112">
        <f>VLOOKUP($A90,'PA GPS 2026 '!$A$4:$V$461,U$4,0)</f>
        <v>46371</v>
      </c>
      <c r="V90" s="111" t="str">
        <f>VLOOKUP($A90,'PA GPS 2026 '!$A$4:$V$461,V$4,0)</f>
        <v>37-GRUPO DE TRABAJO DE ESTUDIOS ECONÓMICOS</v>
      </c>
    </row>
    <row r="91" spans="1:22" ht="58.5" customHeight="1" x14ac:dyDescent="0.25">
      <c r="A91" s="12" t="s">
        <v>226</v>
      </c>
      <c r="B91" s="108" t="str">
        <f>VLOOKUP($A91,'PA GPS 2026 '!$A$4:$V$461,B$4,0)</f>
        <v>37-GRUPO DE TRABAJO DE ESTUDIOS ECONÓMICOS</v>
      </c>
      <c r="C91" s="108">
        <f>VLOOKUP($A91,'PA GPS 2026 '!$A$4:$V$461,C$4,0)</f>
        <v>0</v>
      </c>
      <c r="D91" s="108" t="str">
        <f>VLOOKUP($A91,'PA GPS 2026 '!$A$4:$V$461,D$4,0)</f>
        <v>Actividad propia</v>
      </c>
      <c r="E91" s="108" t="str">
        <f>VLOOKUP($A91,'PA GPS 2026 '!$A$4:$V$461,E$4,0)</f>
        <v>37.1.1</v>
      </c>
      <c r="F91" s="108" t="str">
        <f>VLOOKUP($A91,'PA GPS 2026 '!$A$4:$V$461,F$4,0)</f>
        <v>N/A</v>
      </c>
      <c r="G91" s="108" t="str">
        <f>VLOOKUP($A91,'PA GPS 2026 '!$A$4:$V$461,G$4,0)</f>
        <v>N/A</v>
      </c>
      <c r="H91" s="108" t="str">
        <f>VLOOKUP($A91,'PA GPS 2026 '!$A$4:$V$461,H$4,0)</f>
        <v>N/A</v>
      </c>
      <c r="I91" s="108" t="str">
        <f>VLOOKUP($A91,'PA GPS 2026 '!$A$4:$V$461,I$4,0)</f>
        <v>N/A</v>
      </c>
      <c r="J91" s="108" t="str">
        <f>VLOOKUP($A91,'PA GPS 2026 '!$A$4:$V$461,J$4,0)</f>
        <v>N/A</v>
      </c>
      <c r="K91" s="108" t="str">
        <f>VLOOKUP($A91,'PA GPS 2026 '!$A$4:$V$461,K$4,0)</f>
        <v>N/A</v>
      </c>
      <c r="L91" s="108" t="str">
        <f>VLOOKUP($A91,'PA GPS 2026 '!$A$4:$V$461,L$4,0)</f>
        <v>N/A</v>
      </c>
      <c r="M91" s="108" t="str">
        <f>VLOOKUP($A91,'PA GPS 2026 '!$A$4:$V$461,M$4,0)</f>
        <v>N/A</v>
      </c>
      <c r="N91" s="108" t="str">
        <f>VLOOKUP($A91,'PA GPS 2026 '!$A$4:$V$461,N$4,0)</f>
        <v>N/A</v>
      </c>
      <c r="O91" s="108" t="str">
        <f>VLOOKUP($A91,'PA GPS 2026 '!$A$4:$V$461,O$4,0)</f>
        <v>Realizar mesa de trabajo (acta de mesa de trabajo)</v>
      </c>
      <c r="P91" s="108">
        <f>VLOOKUP($A91,'PA GPS 2026 '!$A$4:$V$461,P$4,0)</f>
        <v>5</v>
      </c>
      <c r="Q91" s="108">
        <f>VLOOKUP($A91,'PA GPS 2026 '!$A$4:$V$461,Q$4,0)</f>
        <v>3</v>
      </c>
      <c r="R91" s="108" t="str">
        <f>VLOOKUP($A91,'PA GPS 2026 '!$A$4:$V$461,R$4,0)</f>
        <v>Númerica</v>
      </c>
      <c r="S91" s="108" t="str">
        <f>VLOOKUP($A91,'PA GPS 2026 '!$A$4:$V$461,S$4,0)</f>
        <v># de Mesas de trabajo realizadas / 3 Mesas de trabajo a realizar</v>
      </c>
      <c r="T91" s="109">
        <f>VLOOKUP($A91,'PA GPS 2026 '!$A$4:$V$461,T$4,0)</f>
        <v>46037</v>
      </c>
      <c r="U91" s="109">
        <f>VLOOKUP($A91,'PA GPS 2026 '!$A$4:$V$461,U$4,0)</f>
        <v>46265</v>
      </c>
      <c r="V91" s="108" t="str">
        <f>VLOOKUP($A91,'PA GPS 2026 '!$A$4:$V$461,V$4,0)</f>
        <v>37-GRUPO DE TRABAJO DE ESTUDIOS ECONÓMICOS</v>
      </c>
    </row>
    <row r="92" spans="1:22" ht="58.5" customHeight="1" x14ac:dyDescent="0.25">
      <c r="A92" s="12" t="s">
        <v>227</v>
      </c>
      <c r="B92" s="108" t="str">
        <f>VLOOKUP($A92,'PA GPS 2026 '!$A$4:$V$461,B$4,0)</f>
        <v>37-GRUPO DE TRABAJO DE ESTUDIOS ECONÓMICOS</v>
      </c>
      <c r="C92" s="108">
        <f>VLOOKUP($A92,'PA GPS 2026 '!$A$4:$V$461,C$4,0)</f>
        <v>0</v>
      </c>
      <c r="D92" s="108" t="str">
        <f>VLOOKUP($A92,'PA GPS 2026 '!$A$4:$V$461,D$4,0)</f>
        <v>Actividad propia</v>
      </c>
      <c r="E92" s="108" t="str">
        <f>VLOOKUP($A92,'PA GPS 2026 '!$A$4:$V$461,E$4,0)</f>
        <v>37.1.2</v>
      </c>
      <c r="F92" s="108" t="str">
        <f>VLOOKUP($A92,'PA GPS 2026 '!$A$4:$V$461,F$4,0)</f>
        <v>N/A</v>
      </c>
      <c r="G92" s="108" t="str">
        <f>VLOOKUP($A92,'PA GPS 2026 '!$A$4:$V$461,G$4,0)</f>
        <v>N/A</v>
      </c>
      <c r="H92" s="108" t="str">
        <f>VLOOKUP($A92,'PA GPS 2026 '!$A$4:$V$461,H$4,0)</f>
        <v>N/A</v>
      </c>
      <c r="I92" s="108" t="str">
        <f>VLOOKUP($A92,'PA GPS 2026 '!$A$4:$V$461,I$4,0)</f>
        <v>N/A</v>
      </c>
      <c r="J92" s="108" t="str">
        <f>VLOOKUP($A92,'PA GPS 2026 '!$A$4:$V$461,J$4,0)</f>
        <v>N/A</v>
      </c>
      <c r="K92" s="108" t="str">
        <f>VLOOKUP($A92,'PA GPS 2026 '!$A$4:$V$461,K$4,0)</f>
        <v>N/A</v>
      </c>
      <c r="L92" s="108" t="str">
        <f>VLOOKUP($A92,'PA GPS 2026 '!$A$4:$V$461,L$4,0)</f>
        <v>N/A</v>
      </c>
      <c r="M92" s="108" t="str">
        <f>VLOOKUP($A92,'PA GPS 2026 '!$A$4:$V$461,M$4,0)</f>
        <v>N/A</v>
      </c>
      <c r="N92" s="108" t="str">
        <f>VLOOKUP($A92,'PA GPS 2026 '!$A$4:$V$461,N$4,0)</f>
        <v>N/A</v>
      </c>
      <c r="O92" s="108" t="str">
        <f>VLOOKUP($A92,'PA GPS 2026 '!$A$4:$V$461,O$4,0)</f>
        <v>Elaborar Ficha técnica (Ficha técnica)</v>
      </c>
      <c r="P92" s="108">
        <f>VLOOKUP($A92,'PA GPS 2026 '!$A$4:$V$461,P$4,0)</f>
        <v>10</v>
      </c>
      <c r="Q92" s="108">
        <f>VLOOKUP($A92,'PA GPS 2026 '!$A$4:$V$461,Q$4,0)</f>
        <v>3</v>
      </c>
      <c r="R92" s="108" t="str">
        <f>VLOOKUP($A92,'PA GPS 2026 '!$A$4:$V$461,R$4,0)</f>
        <v>Númerica</v>
      </c>
      <c r="S92" s="108" t="str">
        <f>VLOOKUP($A92,'PA GPS 2026 '!$A$4:$V$461,S$4,0)</f>
        <v># de Fichas elaboradas / 3 Fichas a elaborar</v>
      </c>
      <c r="T92" s="109">
        <f>VLOOKUP($A92,'PA GPS 2026 '!$A$4:$V$461,T$4,0)</f>
        <v>46055</v>
      </c>
      <c r="U92" s="109">
        <f>VLOOKUP($A92,'PA GPS 2026 '!$A$4:$V$461,U$4,0)</f>
        <v>46265</v>
      </c>
      <c r="V92" s="108" t="str">
        <f>VLOOKUP($A92,'PA GPS 2026 '!$A$4:$V$461,V$4,0)</f>
        <v>37-GRUPO DE TRABAJO DE ESTUDIOS ECONÓMICOS</v>
      </c>
    </row>
    <row r="93" spans="1:22" ht="58.5" customHeight="1" x14ac:dyDescent="0.25">
      <c r="A93" s="12" t="s">
        <v>228</v>
      </c>
      <c r="B93" s="108" t="str">
        <f>VLOOKUP($A93,'PA GPS 2026 '!$A$4:$V$461,B$4,0)</f>
        <v>37-GRUPO DE TRABAJO DE ESTUDIOS ECONÓMICOS</v>
      </c>
      <c r="C93" s="108">
        <f>VLOOKUP($A93,'PA GPS 2026 '!$A$4:$V$461,C$4,0)</f>
        <v>0</v>
      </c>
      <c r="D93" s="108" t="str">
        <f>VLOOKUP($A93,'PA GPS 2026 '!$A$4:$V$461,D$4,0)</f>
        <v>Actividad propia</v>
      </c>
      <c r="E93" s="108" t="str">
        <f>VLOOKUP($A93,'PA GPS 2026 '!$A$4:$V$461,E$4,0)</f>
        <v>37.1.3</v>
      </c>
      <c r="F93" s="108" t="str">
        <f>VLOOKUP($A93,'PA GPS 2026 '!$A$4:$V$461,F$4,0)</f>
        <v>N/A</v>
      </c>
      <c r="G93" s="108" t="str">
        <f>VLOOKUP($A93,'PA GPS 2026 '!$A$4:$V$461,G$4,0)</f>
        <v>N/A</v>
      </c>
      <c r="H93" s="108" t="str">
        <f>VLOOKUP($A93,'PA GPS 2026 '!$A$4:$V$461,H$4,0)</f>
        <v>N/A</v>
      </c>
      <c r="I93" s="108" t="str">
        <f>VLOOKUP($A93,'PA GPS 2026 '!$A$4:$V$461,I$4,0)</f>
        <v>N/A</v>
      </c>
      <c r="J93" s="108" t="str">
        <f>VLOOKUP($A93,'PA GPS 2026 '!$A$4:$V$461,J$4,0)</f>
        <v>N/A</v>
      </c>
      <c r="K93" s="108" t="str">
        <f>VLOOKUP($A93,'PA GPS 2026 '!$A$4:$V$461,K$4,0)</f>
        <v>N/A</v>
      </c>
      <c r="L93" s="108" t="str">
        <f>VLOOKUP($A93,'PA GPS 2026 '!$A$4:$V$461,L$4,0)</f>
        <v>N/A</v>
      </c>
      <c r="M93" s="108" t="str">
        <f>VLOOKUP($A93,'PA GPS 2026 '!$A$4:$V$461,M$4,0)</f>
        <v>N/A</v>
      </c>
      <c r="N93" s="108" t="str">
        <f>VLOOKUP($A93,'PA GPS 2026 '!$A$4:$V$461,N$4,0)</f>
        <v>N/A</v>
      </c>
      <c r="O93" s="108" t="str">
        <f>VLOOKUP($A93,'PA GPS 2026 '!$A$4:$V$461,O$4,0)</f>
        <v>Realizar Marco teórico (marco teórico)</v>
      </c>
      <c r="P93" s="108">
        <f>VLOOKUP($A93,'PA GPS 2026 '!$A$4:$V$461,P$4,0)</f>
        <v>15</v>
      </c>
      <c r="Q93" s="108">
        <f>VLOOKUP($A93,'PA GPS 2026 '!$A$4:$V$461,Q$4,0)</f>
        <v>3</v>
      </c>
      <c r="R93" s="108" t="str">
        <f>VLOOKUP($A93,'PA GPS 2026 '!$A$4:$V$461,R$4,0)</f>
        <v>Númerica</v>
      </c>
      <c r="S93" s="108" t="str">
        <f>VLOOKUP($A93,'PA GPS 2026 '!$A$4:$V$461,S$4,0)</f>
        <v># de Marcos teóricos elaborados / 3 Marcos teóricos a elaborar</v>
      </c>
      <c r="T93" s="109">
        <f>VLOOKUP($A93,'PA GPS 2026 '!$A$4:$V$461,T$4,0)</f>
        <v>46069</v>
      </c>
      <c r="U93" s="109">
        <f>VLOOKUP($A93,'PA GPS 2026 '!$A$4:$V$461,U$4,0)</f>
        <v>46325</v>
      </c>
      <c r="V93" s="108" t="str">
        <f>VLOOKUP($A93,'PA GPS 2026 '!$A$4:$V$461,V$4,0)</f>
        <v>37-GRUPO DE TRABAJO DE ESTUDIOS ECONÓMICOS</v>
      </c>
    </row>
    <row r="94" spans="1:22" ht="58.5" customHeight="1" x14ac:dyDescent="0.25">
      <c r="A94" s="12" t="s">
        <v>229</v>
      </c>
      <c r="B94" s="108" t="str">
        <f>VLOOKUP($A94,'PA GPS 2026 '!$A$4:$V$461,B$4,0)</f>
        <v>37-GRUPO DE TRABAJO DE ESTUDIOS ECONÓMICOS</v>
      </c>
      <c r="C94" s="108">
        <f>VLOOKUP($A94,'PA GPS 2026 '!$A$4:$V$461,C$4,0)</f>
        <v>0</v>
      </c>
      <c r="D94" s="108" t="str">
        <f>VLOOKUP($A94,'PA GPS 2026 '!$A$4:$V$461,D$4,0)</f>
        <v>Actividad propia</v>
      </c>
      <c r="E94" s="108" t="str">
        <f>VLOOKUP($A94,'PA GPS 2026 '!$A$4:$V$461,E$4,0)</f>
        <v>37.1.4</v>
      </c>
      <c r="F94" s="108" t="str">
        <f>VLOOKUP($A94,'PA GPS 2026 '!$A$4:$V$461,F$4,0)</f>
        <v>N/A</v>
      </c>
      <c r="G94" s="108" t="str">
        <f>VLOOKUP($A94,'PA GPS 2026 '!$A$4:$V$461,G$4,0)</f>
        <v>N/A</v>
      </c>
      <c r="H94" s="108" t="str">
        <f>VLOOKUP($A94,'PA GPS 2026 '!$A$4:$V$461,H$4,0)</f>
        <v>N/A</v>
      </c>
      <c r="I94" s="108" t="str">
        <f>VLOOKUP($A94,'PA GPS 2026 '!$A$4:$V$461,I$4,0)</f>
        <v>N/A</v>
      </c>
      <c r="J94" s="108" t="str">
        <f>VLOOKUP($A94,'PA GPS 2026 '!$A$4:$V$461,J$4,0)</f>
        <v>N/A</v>
      </c>
      <c r="K94" s="108" t="str">
        <f>VLOOKUP($A94,'PA GPS 2026 '!$A$4:$V$461,K$4,0)</f>
        <v>N/A</v>
      </c>
      <c r="L94" s="108" t="str">
        <f>VLOOKUP($A94,'PA GPS 2026 '!$A$4:$V$461,L$4,0)</f>
        <v>N/A</v>
      </c>
      <c r="M94" s="108" t="str">
        <f>VLOOKUP($A94,'PA GPS 2026 '!$A$4:$V$461,M$4,0)</f>
        <v>N/A</v>
      </c>
      <c r="N94" s="108" t="str">
        <f>VLOOKUP($A94,'PA GPS 2026 '!$A$4:$V$461,N$4,0)</f>
        <v>N/A</v>
      </c>
      <c r="O94" s="108" t="str">
        <f>VLOOKUP($A94,'PA GPS 2026 '!$A$4:$V$461,O$4,0)</f>
        <v>Consolidar Base de datos (Bases de datos)</v>
      </c>
      <c r="P94" s="108">
        <f>VLOOKUP($A94,'PA GPS 2026 '!$A$4:$V$461,P$4,0)</f>
        <v>25</v>
      </c>
      <c r="Q94" s="108">
        <f>VLOOKUP($A94,'PA GPS 2026 '!$A$4:$V$461,Q$4,0)</f>
        <v>3</v>
      </c>
      <c r="R94" s="108" t="str">
        <f>VLOOKUP($A94,'PA GPS 2026 '!$A$4:$V$461,R$4,0)</f>
        <v>Númerica</v>
      </c>
      <c r="S94" s="108" t="str">
        <f>VLOOKUP($A94,'PA GPS 2026 '!$A$4:$V$461,S$4,0)</f>
        <v># de Bases de datos consolidado / 3 Bases de datos a consolidar</v>
      </c>
      <c r="T94" s="109">
        <f>VLOOKUP($A94,'PA GPS 2026 '!$A$4:$V$461,T$4,0)</f>
        <v>46069</v>
      </c>
      <c r="U94" s="109">
        <f>VLOOKUP($A94,'PA GPS 2026 '!$A$4:$V$461,U$4,0)</f>
        <v>46325</v>
      </c>
      <c r="V94" s="108" t="str">
        <f>VLOOKUP($A94,'PA GPS 2026 '!$A$4:$V$461,V$4,0)</f>
        <v>37-GRUPO DE TRABAJO DE ESTUDIOS ECONÓMICOS</v>
      </c>
    </row>
    <row r="95" spans="1:22" ht="58.5" customHeight="1" x14ac:dyDescent="0.25">
      <c r="A95" s="12" t="s">
        <v>230</v>
      </c>
      <c r="B95" s="108" t="str">
        <f>VLOOKUP($A95,'PA GPS 2026 '!$A$4:$V$461,B$4,0)</f>
        <v>37-GRUPO DE TRABAJO DE ESTUDIOS ECONÓMICOS</v>
      </c>
      <c r="C95" s="108">
        <f>VLOOKUP($A95,'PA GPS 2026 '!$A$4:$V$461,C$4,0)</f>
        <v>0</v>
      </c>
      <c r="D95" s="108" t="str">
        <f>VLOOKUP($A95,'PA GPS 2026 '!$A$4:$V$461,D$4,0)</f>
        <v>Actividad propia</v>
      </c>
      <c r="E95" s="108" t="str">
        <f>VLOOKUP($A95,'PA GPS 2026 '!$A$4:$V$461,E$4,0)</f>
        <v>37.1.5</v>
      </c>
      <c r="F95" s="108" t="str">
        <f>VLOOKUP($A95,'PA GPS 2026 '!$A$4:$V$461,F$4,0)</f>
        <v>N/A</v>
      </c>
      <c r="G95" s="108" t="str">
        <f>VLOOKUP($A95,'PA GPS 2026 '!$A$4:$V$461,G$4,0)</f>
        <v>N/A</v>
      </c>
      <c r="H95" s="108" t="str">
        <f>VLOOKUP($A95,'PA GPS 2026 '!$A$4:$V$461,H$4,0)</f>
        <v>N/A</v>
      </c>
      <c r="I95" s="108" t="str">
        <f>VLOOKUP($A95,'PA GPS 2026 '!$A$4:$V$461,I$4,0)</f>
        <v>N/A</v>
      </c>
      <c r="J95" s="108" t="str">
        <f>VLOOKUP($A95,'PA GPS 2026 '!$A$4:$V$461,J$4,0)</f>
        <v>N/A</v>
      </c>
      <c r="K95" s="108" t="str">
        <f>VLOOKUP($A95,'PA GPS 2026 '!$A$4:$V$461,K$4,0)</f>
        <v>N/A</v>
      </c>
      <c r="L95" s="108" t="str">
        <f>VLOOKUP($A95,'PA GPS 2026 '!$A$4:$V$461,L$4,0)</f>
        <v>N/A</v>
      </c>
      <c r="M95" s="108" t="str">
        <f>VLOOKUP($A95,'PA GPS 2026 '!$A$4:$V$461,M$4,0)</f>
        <v>N/A</v>
      </c>
      <c r="N95" s="108" t="str">
        <f>VLOOKUP($A95,'PA GPS 2026 '!$A$4:$V$461,N$4,0)</f>
        <v>N/A</v>
      </c>
      <c r="O95" s="108" t="str">
        <f>VLOOKUP($A95,'PA GPS 2026 '!$A$4:$V$461,O$4,0)</f>
        <v>Realizar análisis estadístico y económico (documento de análisis realizado)</v>
      </c>
      <c r="P95" s="108">
        <f>VLOOKUP($A95,'PA GPS 2026 '!$A$4:$V$461,P$4,0)</f>
        <v>25</v>
      </c>
      <c r="Q95" s="108">
        <f>VLOOKUP($A95,'PA GPS 2026 '!$A$4:$V$461,Q$4,0)</f>
        <v>3</v>
      </c>
      <c r="R95" s="108" t="str">
        <f>VLOOKUP($A95,'PA GPS 2026 '!$A$4:$V$461,R$4,0)</f>
        <v>Númerica</v>
      </c>
      <c r="S95" s="108" t="str">
        <f>VLOOKUP($A95,'PA GPS 2026 '!$A$4:$V$461,S$4,0)</f>
        <v># de Análisis estadístico y económico realizados / 3 Análisis estadístico y económico a realizar</v>
      </c>
      <c r="T95" s="109">
        <f>VLOOKUP($A95,'PA GPS 2026 '!$A$4:$V$461,T$4,0)</f>
        <v>46146</v>
      </c>
      <c r="U95" s="109">
        <f>VLOOKUP($A95,'PA GPS 2026 '!$A$4:$V$461,U$4,0)</f>
        <v>46371</v>
      </c>
      <c r="V95" s="108" t="str">
        <f>VLOOKUP($A95,'PA GPS 2026 '!$A$4:$V$461,V$4,0)</f>
        <v>37-GRUPO DE TRABAJO DE ESTUDIOS ECONÓMICOS</v>
      </c>
    </row>
    <row r="96" spans="1:22" ht="58.5" customHeight="1" x14ac:dyDescent="0.25">
      <c r="A96" s="12" t="s">
        <v>917</v>
      </c>
      <c r="B96" s="108" t="str">
        <f>VLOOKUP($A96,'PA GPS 2026 '!$A$4:$V$461,B$4,0)</f>
        <v>37-GRUPO DE TRABAJO DE ESTUDIOS ECONÓMICOS</v>
      </c>
      <c r="C96" s="108">
        <f>VLOOKUP($A96,'PA GPS 2026 '!$A$4:$V$461,C$4,0)</f>
        <v>0</v>
      </c>
      <c r="D96" s="108" t="str">
        <f>VLOOKUP($A96,'PA GPS 2026 '!$A$4:$V$461,D$4,0)</f>
        <v>Actividad propia</v>
      </c>
      <c r="E96" s="108" t="str">
        <f>VLOOKUP($A96,'PA GPS 2026 '!$A$4:$V$461,E$4,0)</f>
        <v>37.1.6</v>
      </c>
      <c r="F96" s="108" t="str">
        <f>VLOOKUP($A96,'PA GPS 2026 '!$A$4:$V$461,F$4,0)</f>
        <v>N/A</v>
      </c>
      <c r="G96" s="108" t="str">
        <f>VLOOKUP($A96,'PA GPS 2026 '!$A$4:$V$461,G$4,0)</f>
        <v>N/A</v>
      </c>
      <c r="H96" s="108" t="str">
        <f>VLOOKUP($A96,'PA GPS 2026 '!$A$4:$V$461,H$4,0)</f>
        <v>N/A</v>
      </c>
      <c r="I96" s="108" t="str">
        <f>VLOOKUP($A96,'PA GPS 2026 '!$A$4:$V$461,I$4,0)</f>
        <v>N/A</v>
      </c>
      <c r="J96" s="108" t="str">
        <f>VLOOKUP($A96,'PA GPS 2026 '!$A$4:$V$461,J$4,0)</f>
        <v>N/A</v>
      </c>
      <c r="K96" s="108" t="str">
        <f>VLOOKUP($A96,'PA GPS 2026 '!$A$4:$V$461,K$4,0)</f>
        <v>N/A</v>
      </c>
      <c r="L96" s="108" t="str">
        <f>VLOOKUP($A96,'PA GPS 2026 '!$A$4:$V$461,L$4,0)</f>
        <v>N/A</v>
      </c>
      <c r="M96" s="108" t="str">
        <f>VLOOKUP($A96,'PA GPS 2026 '!$A$4:$V$461,M$4,0)</f>
        <v>N/A</v>
      </c>
      <c r="N96" s="108" t="str">
        <f>VLOOKUP($A96,'PA GPS 2026 '!$A$4:$V$461,N$4,0)</f>
        <v>N/A</v>
      </c>
      <c r="O96" s="108" t="str">
        <f>VLOOKUP($A96,'PA GPS 2026 '!$A$4:$V$461,O$4,0)</f>
        <v>Realizar estudios económicos (Documentos Finales)</v>
      </c>
      <c r="P96" s="108">
        <f>VLOOKUP($A96,'PA GPS 2026 '!$A$4:$V$461,P$4,0)</f>
        <v>20</v>
      </c>
      <c r="Q96" s="108">
        <f>VLOOKUP($A96,'PA GPS 2026 '!$A$4:$V$461,Q$4,0)</f>
        <v>3</v>
      </c>
      <c r="R96" s="108" t="str">
        <f>VLOOKUP($A96,'PA GPS 2026 '!$A$4:$V$461,R$4,0)</f>
        <v>Númerica</v>
      </c>
      <c r="S96" s="108" t="str">
        <f>VLOOKUP($A96,'PA GPS 2026 '!$A$4:$V$461,S$4,0)</f>
        <v># de Estudios realizados / 3 Estudios a realizar</v>
      </c>
      <c r="T96" s="109">
        <f>VLOOKUP($A96,'PA GPS 2026 '!$A$4:$V$461,T$4,0)</f>
        <v>46203</v>
      </c>
      <c r="U96" s="109">
        <f>VLOOKUP($A96,'PA GPS 2026 '!$A$4:$V$461,U$4,0)</f>
        <v>46371</v>
      </c>
      <c r="V96" s="108" t="str">
        <f>VLOOKUP($A96,'PA GPS 2026 '!$A$4:$V$461,V$4,0)</f>
        <v>37-GRUPO DE TRABAJO DE ESTUDIOS ECONÓMICOS</v>
      </c>
    </row>
    <row r="97" spans="1:22" ht="58.5" customHeight="1" x14ac:dyDescent="0.25">
      <c r="A97" s="12" t="s">
        <v>231</v>
      </c>
      <c r="B97" s="111" t="str">
        <f>VLOOKUP($A97,'PA GPS 2026 '!$A$4:$V$461,B$4,0)</f>
        <v>37-GRUPO DE TRABAJO DE ESTUDIOS ECONÓMICOS</v>
      </c>
      <c r="C97" s="111">
        <f>VLOOKUP($A97,'PA GPS 2026 '!$A$4:$V$461,C$4,0)</f>
        <v>0</v>
      </c>
      <c r="D97" s="111" t="str">
        <f>VLOOKUP($A97,'PA GPS 2026 '!$A$4:$V$461,D$4,0)</f>
        <v>Producto</v>
      </c>
      <c r="E97" s="111" t="str">
        <f>VLOOKUP($A97,'PA GPS 2026 '!$A$4:$V$461,E$4,0)</f>
        <v>37.2</v>
      </c>
      <c r="F97" s="111" t="str">
        <f>VLOOKUP($A97,'PA GPS 2026 '!$A$4:$V$461,F$4,0)</f>
        <v>Operativo</v>
      </c>
      <c r="G97" s="111" t="str">
        <f>VLOOKUP($A97,'PA GPS 2026 '!$A$4:$V$461,G$4,0)</f>
        <v xml:space="preserve">Fortalecer la gestión de la información, el conocimiento y la innovación para optimizar la capacidad institucional 
</v>
      </c>
      <c r="H97" s="111" t="str">
        <f>VLOOKUP($A97,'PA GPS 2026 '!$A$4:$V$461,H$4,0)</f>
        <v xml:space="preserve">Cumplimiento de productos del PAI asociados a Fortalecer la gestión de la información, el conocimiento y la innovación para optimizar la capacidad institucional 
</v>
      </c>
      <c r="I97" s="111" t="str">
        <f>VLOOKUP($A97,'PA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97" s="111" t="str">
        <f>VLOOKUP($A97,'PA GPS 2026 '!$A$4:$V$461,J$4,0)</f>
        <v>N/A</v>
      </c>
      <c r="K97" s="111" t="str">
        <f>VLOOKUP($A97,'PA GPS 2026 '!$A$4:$V$461,K$4,0)</f>
        <v>No</v>
      </c>
      <c r="L97" s="111" t="str">
        <f>VLOOKUP($A97,'PA GPS 2026 '!$A$4:$V$461,L$4,0)</f>
        <v>C-3599-0200-11-53105b</v>
      </c>
      <c r="M97" s="111" t="str">
        <f>VLOOKUP($A97,'PA GPS 2026 '!$A$4:$V$461,M$4,0)</f>
        <v>Política Gestión del Conocimiento y la Innovación _DIMENSIÓN Gestión del conocimiento y la innovación</v>
      </c>
      <c r="N97" s="111" t="str">
        <f>VLOOKUP($A97,'PA GPS 2026 '!$A$4:$V$461,N$4,0)</f>
        <v>N/A</v>
      </c>
      <c r="O97" s="111" t="str">
        <f>VLOOKUP($A97,'PA GPS 2026 '!$A$4:$V$461,O$4,0)</f>
        <v>Estudio Económico con entidad externa (MinSalud) (estudios realizados)</v>
      </c>
      <c r="P97" s="111">
        <f>VLOOKUP($A97,'PA GPS 2026 '!$A$4:$V$461,P$4,0)</f>
        <v>20</v>
      </c>
      <c r="Q97" s="111">
        <f>VLOOKUP($A97,'PA GPS 2026 '!$A$4:$V$461,Q$4,0)</f>
        <v>1</v>
      </c>
      <c r="R97" s="111" t="str">
        <f>VLOOKUP($A97,'PA GPS 2026 '!$A$4:$V$461,R$4,0)</f>
        <v>Númerica</v>
      </c>
      <c r="S97" s="111" t="str">
        <f>VLOOKUP($A97,'PA GPS 2026 '!$A$4:$V$461,S$4,0)</f>
        <v># de Estudios realizados / 1 Estudios a realizar</v>
      </c>
      <c r="T97" s="112">
        <f>VLOOKUP($A97,'PA GPS 2026 '!$A$4:$V$461,T$4,0)</f>
        <v>46037</v>
      </c>
      <c r="U97" s="112">
        <f>VLOOKUP($A97,'PA GPS 2026 '!$A$4:$V$461,U$4,0)</f>
        <v>46371</v>
      </c>
      <c r="V97" s="111" t="str">
        <f>VLOOKUP($A97,'PA GPS 2026 '!$A$4:$V$461,V$4,0)</f>
        <v>37-GRUPO DE TRABAJO DE ESTUDIOS ECONÓMICOS</v>
      </c>
    </row>
    <row r="98" spans="1:22" ht="58.5" customHeight="1" x14ac:dyDescent="0.25">
      <c r="A98" s="12" t="s">
        <v>232</v>
      </c>
      <c r="B98" s="108" t="str">
        <f>VLOOKUP($A98,'PA GPS 2026 '!$A$4:$V$461,B$4,0)</f>
        <v>37-GRUPO DE TRABAJO DE ESTUDIOS ECONÓMICOS</v>
      </c>
      <c r="C98" s="108">
        <f>VLOOKUP($A98,'PA GPS 2026 '!$A$4:$V$461,C$4,0)</f>
        <v>0</v>
      </c>
      <c r="D98" s="108" t="str">
        <f>VLOOKUP($A98,'PA GPS 2026 '!$A$4:$V$461,D$4,0)</f>
        <v>Actividad propia</v>
      </c>
      <c r="E98" s="108" t="str">
        <f>VLOOKUP($A98,'PA GPS 2026 '!$A$4:$V$461,E$4,0)</f>
        <v>37.2.1</v>
      </c>
      <c r="F98" s="108" t="str">
        <f>VLOOKUP($A98,'PA GPS 2026 '!$A$4:$V$461,F$4,0)</f>
        <v>N/A</v>
      </c>
      <c r="G98" s="108" t="str">
        <f>VLOOKUP($A98,'PA GPS 2026 '!$A$4:$V$461,G$4,0)</f>
        <v>N/A</v>
      </c>
      <c r="H98" s="108" t="str">
        <f>VLOOKUP($A98,'PA GPS 2026 '!$A$4:$V$461,H$4,0)</f>
        <v>N/A</v>
      </c>
      <c r="I98" s="108" t="str">
        <f>VLOOKUP($A98,'PA GPS 2026 '!$A$4:$V$461,I$4,0)</f>
        <v>N/A</v>
      </c>
      <c r="J98" s="108" t="str">
        <f>VLOOKUP($A98,'PA GPS 2026 '!$A$4:$V$461,J$4,0)</f>
        <v>N/A</v>
      </c>
      <c r="K98" s="108" t="str">
        <f>VLOOKUP($A98,'PA GPS 2026 '!$A$4:$V$461,K$4,0)</f>
        <v>N/A</v>
      </c>
      <c r="L98" s="108" t="str">
        <f>VLOOKUP($A98,'PA GPS 2026 '!$A$4:$V$461,L$4,0)</f>
        <v>N/A</v>
      </c>
      <c r="M98" s="108" t="str">
        <f>VLOOKUP($A98,'PA GPS 2026 '!$A$4:$V$461,M$4,0)</f>
        <v>N/A</v>
      </c>
      <c r="N98" s="108" t="str">
        <f>VLOOKUP($A98,'PA GPS 2026 '!$A$4:$V$461,N$4,0)</f>
        <v>N/A</v>
      </c>
      <c r="O98" s="108" t="str">
        <f>VLOOKUP($A98,'PA GPS 2026 '!$A$4:$V$461,O$4,0)</f>
        <v>Realizar mesa de trabajo (acta de mesa de trabajo)</v>
      </c>
      <c r="P98" s="108">
        <f>VLOOKUP($A98,'PA GPS 2026 '!$A$4:$V$461,P$4,0)</f>
        <v>10</v>
      </c>
      <c r="Q98" s="108">
        <f>VLOOKUP($A98,'PA GPS 2026 '!$A$4:$V$461,Q$4,0)</f>
        <v>1</v>
      </c>
      <c r="R98" s="108" t="str">
        <f>VLOOKUP($A98,'PA GPS 2026 '!$A$4:$V$461,R$4,0)</f>
        <v>Númerica</v>
      </c>
      <c r="S98" s="108" t="str">
        <f>VLOOKUP($A98,'PA GPS 2026 '!$A$4:$V$461,S$4,0)</f>
        <v># de Mesas de trabajo realizadas / 1 Mesas de trabajo a realizar</v>
      </c>
      <c r="T98" s="109">
        <f>VLOOKUP($A98,'PA GPS 2026 '!$A$4:$V$461,T$4,0)</f>
        <v>46037</v>
      </c>
      <c r="U98" s="109">
        <f>VLOOKUP($A98,'PA GPS 2026 '!$A$4:$V$461,U$4,0)</f>
        <v>46265</v>
      </c>
      <c r="V98" s="108" t="str">
        <f>VLOOKUP($A98,'PA GPS 2026 '!$A$4:$V$461,V$4,0)</f>
        <v>37-GRUPO DE TRABAJO DE ESTUDIOS ECONÓMICOS</v>
      </c>
    </row>
    <row r="99" spans="1:22" ht="58.5" customHeight="1" x14ac:dyDescent="0.25">
      <c r="A99" s="12" t="s">
        <v>233</v>
      </c>
      <c r="B99" s="108" t="str">
        <f>VLOOKUP($A99,'PA GPS 2026 '!$A$4:$V$461,B$4,0)</f>
        <v>37-GRUPO DE TRABAJO DE ESTUDIOS ECONÓMICOS</v>
      </c>
      <c r="C99" s="108">
        <f>VLOOKUP($A99,'PA GPS 2026 '!$A$4:$V$461,C$4,0)</f>
        <v>0</v>
      </c>
      <c r="D99" s="108" t="str">
        <f>VLOOKUP($A99,'PA GPS 2026 '!$A$4:$V$461,D$4,0)</f>
        <v>Actividad propia</v>
      </c>
      <c r="E99" s="108" t="str">
        <f>VLOOKUP($A99,'PA GPS 2026 '!$A$4:$V$461,E$4,0)</f>
        <v>37.2.2</v>
      </c>
      <c r="F99" s="108" t="str">
        <f>VLOOKUP($A99,'PA GPS 2026 '!$A$4:$V$461,F$4,0)</f>
        <v>N/A</v>
      </c>
      <c r="G99" s="108" t="str">
        <f>VLOOKUP($A99,'PA GPS 2026 '!$A$4:$V$461,G$4,0)</f>
        <v>N/A</v>
      </c>
      <c r="H99" s="108" t="str">
        <f>VLOOKUP($A99,'PA GPS 2026 '!$A$4:$V$461,H$4,0)</f>
        <v>N/A</v>
      </c>
      <c r="I99" s="108" t="str">
        <f>VLOOKUP($A99,'PA GPS 2026 '!$A$4:$V$461,I$4,0)</f>
        <v>N/A</v>
      </c>
      <c r="J99" s="108" t="str">
        <f>VLOOKUP($A99,'PA GPS 2026 '!$A$4:$V$461,J$4,0)</f>
        <v>N/A</v>
      </c>
      <c r="K99" s="108" t="str">
        <f>VLOOKUP($A99,'PA GPS 2026 '!$A$4:$V$461,K$4,0)</f>
        <v>N/A</v>
      </c>
      <c r="L99" s="108" t="str">
        <f>VLOOKUP($A99,'PA GPS 2026 '!$A$4:$V$461,L$4,0)</f>
        <v>N/A</v>
      </c>
      <c r="M99" s="108" t="str">
        <f>VLOOKUP($A99,'PA GPS 2026 '!$A$4:$V$461,M$4,0)</f>
        <v>N/A</v>
      </c>
      <c r="N99" s="108" t="str">
        <f>VLOOKUP($A99,'PA GPS 2026 '!$A$4:$V$461,N$4,0)</f>
        <v>N/A</v>
      </c>
      <c r="O99" s="108" t="str">
        <f>VLOOKUP($A99,'PA GPS 2026 '!$A$4:$V$461,O$4,0)</f>
        <v>Elaborar Ficha técnica (Ficha técnica)</v>
      </c>
      <c r="P99" s="108">
        <f>VLOOKUP($A99,'PA GPS 2026 '!$A$4:$V$461,P$4,0)</f>
        <v>10</v>
      </c>
      <c r="Q99" s="108">
        <f>VLOOKUP($A99,'PA GPS 2026 '!$A$4:$V$461,Q$4,0)</f>
        <v>1</v>
      </c>
      <c r="R99" s="108" t="str">
        <f>VLOOKUP($A99,'PA GPS 2026 '!$A$4:$V$461,R$4,0)</f>
        <v>Númerica</v>
      </c>
      <c r="S99" s="108" t="str">
        <f>VLOOKUP($A99,'PA GPS 2026 '!$A$4:$V$461,S$4,0)</f>
        <v># de Fichas elaboradas / 1 Fichas a elaborar</v>
      </c>
      <c r="T99" s="109">
        <f>VLOOKUP($A99,'PA GPS 2026 '!$A$4:$V$461,T$4,0)</f>
        <v>46037</v>
      </c>
      <c r="U99" s="109">
        <f>VLOOKUP($A99,'PA GPS 2026 '!$A$4:$V$461,U$4,0)</f>
        <v>46265</v>
      </c>
      <c r="V99" s="108" t="str">
        <f>VLOOKUP($A99,'PA GPS 2026 '!$A$4:$V$461,V$4,0)</f>
        <v>37-GRUPO DE TRABAJO DE ESTUDIOS ECONÓMICOS</v>
      </c>
    </row>
    <row r="100" spans="1:22" ht="58.5" customHeight="1" x14ac:dyDescent="0.25">
      <c r="A100" s="12" t="s">
        <v>924</v>
      </c>
      <c r="B100" s="108" t="str">
        <f>VLOOKUP($A100,'PA GPS 2026 '!$A$4:$V$461,B$4,0)</f>
        <v>37-GRUPO DE TRABAJO DE ESTUDIOS ECONÓMICOS</v>
      </c>
      <c r="C100" s="108">
        <f>VLOOKUP($A100,'PA GPS 2026 '!$A$4:$V$461,C$4,0)</f>
        <v>0</v>
      </c>
      <c r="D100" s="108" t="str">
        <f>VLOOKUP($A100,'PA GPS 2026 '!$A$4:$V$461,D$4,0)</f>
        <v>Actividad propia</v>
      </c>
      <c r="E100" s="108" t="str">
        <f>VLOOKUP($A100,'PA GPS 2026 '!$A$4:$V$461,E$4,0)</f>
        <v>37.2.3</v>
      </c>
      <c r="F100" s="108" t="str">
        <f>VLOOKUP($A100,'PA GPS 2026 '!$A$4:$V$461,F$4,0)</f>
        <v>N/A</v>
      </c>
      <c r="G100" s="108" t="str">
        <f>VLOOKUP($A100,'PA GPS 2026 '!$A$4:$V$461,G$4,0)</f>
        <v>N/A</v>
      </c>
      <c r="H100" s="108" t="str">
        <f>VLOOKUP($A100,'PA GPS 2026 '!$A$4:$V$461,H$4,0)</f>
        <v>N/A</v>
      </c>
      <c r="I100" s="108" t="str">
        <f>VLOOKUP($A100,'PA GPS 2026 '!$A$4:$V$461,I$4,0)</f>
        <v>N/A</v>
      </c>
      <c r="J100" s="108" t="str">
        <f>VLOOKUP($A100,'PA GPS 2026 '!$A$4:$V$461,J$4,0)</f>
        <v>N/A</v>
      </c>
      <c r="K100" s="108" t="str">
        <f>VLOOKUP($A100,'PA GPS 2026 '!$A$4:$V$461,K$4,0)</f>
        <v>N/A</v>
      </c>
      <c r="L100" s="108" t="str">
        <f>VLOOKUP($A100,'PA GPS 2026 '!$A$4:$V$461,L$4,0)</f>
        <v>N/A</v>
      </c>
      <c r="M100" s="108" t="str">
        <f>VLOOKUP($A100,'PA GPS 2026 '!$A$4:$V$461,M$4,0)</f>
        <v>N/A</v>
      </c>
      <c r="N100" s="108" t="str">
        <f>VLOOKUP($A100,'PA GPS 2026 '!$A$4:$V$461,N$4,0)</f>
        <v>N/A</v>
      </c>
      <c r="O100" s="108" t="str">
        <f>VLOOKUP($A100,'PA GPS 2026 '!$A$4:$V$461,O$4,0)</f>
        <v>Realizar Marco teórico (marco teórico)</v>
      </c>
      <c r="P100" s="108">
        <f>VLOOKUP($A100,'PA GPS 2026 '!$A$4:$V$461,P$4,0)</f>
        <v>15</v>
      </c>
      <c r="Q100" s="108">
        <f>VLOOKUP($A100,'PA GPS 2026 '!$A$4:$V$461,Q$4,0)</f>
        <v>1</v>
      </c>
      <c r="R100" s="108" t="str">
        <f>VLOOKUP($A100,'PA GPS 2026 '!$A$4:$V$461,R$4,0)</f>
        <v>Númerica</v>
      </c>
      <c r="S100" s="108" t="str">
        <f>VLOOKUP($A100,'PA GPS 2026 '!$A$4:$V$461,S$4,0)</f>
        <v># de Marcos teóricos elaborados / 1 Marcos teóricos a elaborar</v>
      </c>
      <c r="T100" s="109">
        <f>VLOOKUP($A100,'PA GPS 2026 '!$A$4:$V$461,T$4,0)</f>
        <v>46037</v>
      </c>
      <c r="U100" s="109">
        <f>VLOOKUP($A100,'PA GPS 2026 '!$A$4:$V$461,U$4,0)</f>
        <v>46325</v>
      </c>
      <c r="V100" s="108" t="str">
        <f>VLOOKUP($A100,'PA GPS 2026 '!$A$4:$V$461,V$4,0)</f>
        <v>37-GRUPO DE TRABAJO DE ESTUDIOS ECONÓMICOS</v>
      </c>
    </row>
    <row r="101" spans="1:22" ht="58.5" customHeight="1" x14ac:dyDescent="0.25">
      <c r="A101" s="12" t="s">
        <v>926</v>
      </c>
      <c r="B101" s="108" t="str">
        <f>VLOOKUP($A101,'PA GPS 2026 '!$A$4:$V$461,B$4,0)</f>
        <v>37-GRUPO DE TRABAJO DE ESTUDIOS ECONÓMICOS</v>
      </c>
      <c r="C101" s="108">
        <f>VLOOKUP($A101,'PA GPS 2026 '!$A$4:$V$461,C$4,0)</f>
        <v>0</v>
      </c>
      <c r="D101" s="108" t="str">
        <f>VLOOKUP($A101,'PA GPS 2026 '!$A$4:$V$461,D$4,0)</f>
        <v>Actividad propia</v>
      </c>
      <c r="E101" s="108" t="str">
        <f>VLOOKUP($A101,'PA GPS 2026 '!$A$4:$V$461,E$4,0)</f>
        <v>37.2.4</v>
      </c>
      <c r="F101" s="108" t="str">
        <f>VLOOKUP($A101,'PA GPS 2026 '!$A$4:$V$461,F$4,0)</f>
        <v>N/A</v>
      </c>
      <c r="G101" s="108" t="str">
        <f>VLOOKUP($A101,'PA GPS 2026 '!$A$4:$V$461,G$4,0)</f>
        <v>N/A</v>
      </c>
      <c r="H101" s="108" t="str">
        <f>VLOOKUP($A101,'PA GPS 2026 '!$A$4:$V$461,H$4,0)</f>
        <v>N/A</v>
      </c>
      <c r="I101" s="108" t="str">
        <f>VLOOKUP($A101,'PA GPS 2026 '!$A$4:$V$461,I$4,0)</f>
        <v>N/A</v>
      </c>
      <c r="J101" s="108" t="str">
        <f>VLOOKUP($A101,'PA GPS 2026 '!$A$4:$V$461,J$4,0)</f>
        <v>N/A</v>
      </c>
      <c r="K101" s="108" t="str">
        <f>VLOOKUP($A101,'PA GPS 2026 '!$A$4:$V$461,K$4,0)</f>
        <v>N/A</v>
      </c>
      <c r="L101" s="108" t="str">
        <f>VLOOKUP($A101,'PA GPS 2026 '!$A$4:$V$461,L$4,0)</f>
        <v>N/A</v>
      </c>
      <c r="M101" s="108" t="str">
        <f>VLOOKUP($A101,'PA GPS 2026 '!$A$4:$V$461,M$4,0)</f>
        <v>N/A</v>
      </c>
      <c r="N101" s="108" t="str">
        <f>VLOOKUP($A101,'PA GPS 2026 '!$A$4:$V$461,N$4,0)</f>
        <v>N/A</v>
      </c>
      <c r="O101" s="108" t="str">
        <f>VLOOKUP($A101,'PA GPS 2026 '!$A$4:$V$461,O$4,0)</f>
        <v>Consolidar Base de datos (Bases de datos)</v>
      </c>
      <c r="P101" s="108">
        <f>VLOOKUP($A101,'PA GPS 2026 '!$A$4:$V$461,P$4,0)</f>
        <v>25</v>
      </c>
      <c r="Q101" s="108">
        <f>VLOOKUP($A101,'PA GPS 2026 '!$A$4:$V$461,Q$4,0)</f>
        <v>1</v>
      </c>
      <c r="R101" s="108" t="str">
        <f>VLOOKUP($A101,'PA GPS 2026 '!$A$4:$V$461,R$4,0)</f>
        <v>Númerica</v>
      </c>
      <c r="S101" s="108" t="str">
        <f>VLOOKUP($A101,'PA GPS 2026 '!$A$4:$V$461,S$4,0)</f>
        <v># de Bases de datos consolidado / 1 Bases de datos a consolidar</v>
      </c>
      <c r="T101" s="109">
        <f>VLOOKUP($A101,'PA GPS 2026 '!$A$4:$V$461,T$4,0)</f>
        <v>46037</v>
      </c>
      <c r="U101" s="109">
        <f>VLOOKUP($A101,'PA GPS 2026 '!$A$4:$V$461,U$4,0)</f>
        <v>46325</v>
      </c>
      <c r="V101" s="108" t="str">
        <f>VLOOKUP($A101,'PA GPS 2026 '!$A$4:$V$461,V$4,0)</f>
        <v>37-GRUPO DE TRABAJO DE ESTUDIOS ECONÓMICOS</v>
      </c>
    </row>
    <row r="102" spans="1:22" ht="58.5" customHeight="1" x14ac:dyDescent="0.25">
      <c r="A102" s="12" t="s">
        <v>928</v>
      </c>
      <c r="B102" s="108" t="str">
        <f>VLOOKUP($A102,'PA GPS 2026 '!$A$4:$V$461,B$4,0)</f>
        <v>37-GRUPO DE TRABAJO DE ESTUDIOS ECONÓMICOS</v>
      </c>
      <c r="C102" s="108">
        <f>VLOOKUP($A102,'PA GPS 2026 '!$A$4:$V$461,C$4,0)</f>
        <v>0</v>
      </c>
      <c r="D102" s="108" t="str">
        <f>VLOOKUP($A102,'PA GPS 2026 '!$A$4:$V$461,D$4,0)</f>
        <v>Actividad propia</v>
      </c>
      <c r="E102" s="108" t="str">
        <f>VLOOKUP($A102,'PA GPS 2026 '!$A$4:$V$461,E$4,0)</f>
        <v>37.2.5</v>
      </c>
      <c r="F102" s="108" t="str">
        <f>VLOOKUP($A102,'PA GPS 2026 '!$A$4:$V$461,F$4,0)</f>
        <v>N/A</v>
      </c>
      <c r="G102" s="108" t="str">
        <f>VLOOKUP($A102,'PA GPS 2026 '!$A$4:$V$461,G$4,0)</f>
        <v>N/A</v>
      </c>
      <c r="H102" s="108" t="str">
        <f>VLOOKUP($A102,'PA GPS 2026 '!$A$4:$V$461,H$4,0)</f>
        <v>N/A</v>
      </c>
      <c r="I102" s="108" t="str">
        <f>VLOOKUP($A102,'PA GPS 2026 '!$A$4:$V$461,I$4,0)</f>
        <v>N/A</v>
      </c>
      <c r="J102" s="108" t="str">
        <f>VLOOKUP($A102,'PA GPS 2026 '!$A$4:$V$461,J$4,0)</f>
        <v>N/A</v>
      </c>
      <c r="K102" s="108" t="str">
        <f>VLOOKUP($A102,'PA GPS 2026 '!$A$4:$V$461,K$4,0)</f>
        <v>N/A</v>
      </c>
      <c r="L102" s="108" t="str">
        <f>VLOOKUP($A102,'PA GPS 2026 '!$A$4:$V$461,L$4,0)</f>
        <v>N/A</v>
      </c>
      <c r="M102" s="108" t="str">
        <f>VLOOKUP($A102,'PA GPS 2026 '!$A$4:$V$461,M$4,0)</f>
        <v>N/A</v>
      </c>
      <c r="N102" s="108" t="str">
        <f>VLOOKUP($A102,'PA GPS 2026 '!$A$4:$V$461,N$4,0)</f>
        <v>N/A</v>
      </c>
      <c r="O102" s="108" t="str">
        <f>VLOOKUP($A102,'PA GPS 2026 '!$A$4:$V$461,O$4,0)</f>
        <v>Realizar análisis estadístico y económico (documento de análisis realizado)</v>
      </c>
      <c r="P102" s="108">
        <f>VLOOKUP($A102,'PA GPS 2026 '!$A$4:$V$461,P$4,0)</f>
        <v>20</v>
      </c>
      <c r="Q102" s="108">
        <f>VLOOKUP($A102,'PA GPS 2026 '!$A$4:$V$461,Q$4,0)</f>
        <v>1</v>
      </c>
      <c r="R102" s="108" t="str">
        <f>VLOOKUP($A102,'PA GPS 2026 '!$A$4:$V$461,R$4,0)</f>
        <v>Númerica</v>
      </c>
      <c r="S102" s="108" t="str">
        <f>VLOOKUP($A102,'PA GPS 2026 '!$A$4:$V$461,S$4,0)</f>
        <v># de Análisis estadístico y económico realizados / 1 Análisis estadístico y económico a realizar</v>
      </c>
      <c r="T102" s="109">
        <f>VLOOKUP($A102,'PA GPS 2026 '!$A$4:$V$461,T$4,0)</f>
        <v>46037</v>
      </c>
      <c r="U102" s="109">
        <f>VLOOKUP($A102,'PA GPS 2026 '!$A$4:$V$461,U$4,0)</f>
        <v>46371</v>
      </c>
      <c r="V102" s="108" t="str">
        <f>VLOOKUP($A102,'PA GPS 2026 '!$A$4:$V$461,V$4,0)</f>
        <v>37-GRUPO DE TRABAJO DE ESTUDIOS ECONÓMICOS</v>
      </c>
    </row>
    <row r="103" spans="1:22" ht="58.5" customHeight="1" x14ac:dyDescent="0.25">
      <c r="A103" s="12" t="s">
        <v>930</v>
      </c>
      <c r="B103" s="108" t="str">
        <f>VLOOKUP($A103,'PA GPS 2026 '!$A$4:$V$461,B$4,0)</f>
        <v>37-GRUPO DE TRABAJO DE ESTUDIOS ECONÓMICOS</v>
      </c>
      <c r="C103" s="108">
        <f>VLOOKUP($A103,'PA GPS 2026 '!$A$4:$V$461,C$4,0)</f>
        <v>0</v>
      </c>
      <c r="D103" s="108" t="str">
        <f>VLOOKUP($A103,'PA GPS 2026 '!$A$4:$V$461,D$4,0)</f>
        <v>Actividad propia</v>
      </c>
      <c r="E103" s="108" t="str">
        <f>VLOOKUP($A103,'PA GPS 2026 '!$A$4:$V$461,E$4,0)</f>
        <v>37.2.6</v>
      </c>
      <c r="F103" s="108" t="str">
        <f>VLOOKUP($A103,'PA GPS 2026 '!$A$4:$V$461,F$4,0)</f>
        <v>N/A</v>
      </c>
      <c r="G103" s="108" t="str">
        <f>VLOOKUP($A103,'PA GPS 2026 '!$A$4:$V$461,G$4,0)</f>
        <v>N/A</v>
      </c>
      <c r="H103" s="108" t="str">
        <f>VLOOKUP($A103,'PA GPS 2026 '!$A$4:$V$461,H$4,0)</f>
        <v>N/A</v>
      </c>
      <c r="I103" s="108" t="str">
        <f>VLOOKUP($A103,'PA GPS 2026 '!$A$4:$V$461,I$4,0)</f>
        <v>N/A</v>
      </c>
      <c r="J103" s="108" t="str">
        <f>VLOOKUP($A103,'PA GPS 2026 '!$A$4:$V$461,J$4,0)</f>
        <v>N/A</v>
      </c>
      <c r="K103" s="108" t="str">
        <f>VLOOKUP($A103,'PA GPS 2026 '!$A$4:$V$461,K$4,0)</f>
        <v>N/A</v>
      </c>
      <c r="L103" s="108" t="str">
        <f>VLOOKUP($A103,'PA GPS 2026 '!$A$4:$V$461,L$4,0)</f>
        <v>N/A</v>
      </c>
      <c r="M103" s="108" t="str">
        <f>VLOOKUP($A103,'PA GPS 2026 '!$A$4:$V$461,M$4,0)</f>
        <v>N/A</v>
      </c>
      <c r="N103" s="108" t="str">
        <f>VLOOKUP($A103,'PA GPS 2026 '!$A$4:$V$461,N$4,0)</f>
        <v>N/A</v>
      </c>
      <c r="O103" s="108" t="str">
        <f>VLOOKUP($A103,'PA GPS 2026 '!$A$4:$V$461,O$4,0)</f>
        <v>Realizar estudios económicos (Documentos Finales)</v>
      </c>
      <c r="P103" s="108">
        <f>VLOOKUP($A103,'PA GPS 2026 '!$A$4:$V$461,P$4,0)</f>
        <v>20</v>
      </c>
      <c r="Q103" s="108">
        <f>VLOOKUP($A103,'PA GPS 2026 '!$A$4:$V$461,Q$4,0)</f>
        <v>1</v>
      </c>
      <c r="R103" s="108" t="str">
        <f>VLOOKUP($A103,'PA GPS 2026 '!$A$4:$V$461,R$4,0)</f>
        <v>Númerica</v>
      </c>
      <c r="S103" s="108" t="str">
        <f>VLOOKUP($A103,'PA GPS 2026 '!$A$4:$V$461,S$4,0)</f>
        <v># de Estudios realizados / 1 Estudios a realizar</v>
      </c>
      <c r="T103" s="109">
        <f>VLOOKUP($A103,'PA GPS 2026 '!$A$4:$V$461,T$4,0)</f>
        <v>46037</v>
      </c>
      <c r="U103" s="109">
        <f>VLOOKUP($A103,'PA GPS 2026 '!$A$4:$V$461,U$4,0)</f>
        <v>46371</v>
      </c>
      <c r="V103" s="108" t="str">
        <f>VLOOKUP($A103,'PA GPS 2026 '!$A$4:$V$461,V$4,0)</f>
        <v>37-GRUPO DE TRABAJO DE ESTUDIOS ECONÓMICOS</v>
      </c>
    </row>
    <row r="104" spans="1:22" ht="58.5" customHeight="1" x14ac:dyDescent="0.25">
      <c r="A104" s="12" t="s">
        <v>234</v>
      </c>
      <c r="B104" s="111" t="str">
        <f>VLOOKUP($A104,'PA GPS 2026 '!$A$4:$V$461,B$4,0)</f>
        <v>37-GRUPO DE TRABAJO DE ESTUDIOS ECONÓMICOS</v>
      </c>
      <c r="C104" s="111">
        <f>VLOOKUP($A104,'PA GPS 2026 '!$A$4:$V$461,C$4,0)</f>
        <v>0</v>
      </c>
      <c r="D104" s="111" t="str">
        <f>VLOOKUP($A104,'PA GPS 2026 '!$A$4:$V$461,D$4,0)</f>
        <v>Producto</v>
      </c>
      <c r="E104" s="111" t="str">
        <f>VLOOKUP($A104,'PA GPS 2026 '!$A$4:$V$461,E$4,0)</f>
        <v>37.3</v>
      </c>
      <c r="F104" s="111" t="str">
        <f>VLOOKUP($A104,'PA GPS 2026 '!$A$4:$V$461,F$4,0)</f>
        <v>Operativo</v>
      </c>
      <c r="G104" s="111" t="str">
        <f>VLOOKUP($A104,'PA GPS 2026 '!$A$4:$V$461,G$4,0)</f>
        <v xml:space="preserve">Fortalecer la gestión de la información, el conocimiento y la innovación para optimizar la capacidad institucional 
</v>
      </c>
      <c r="H104" s="111" t="str">
        <f>VLOOKUP($A104,'PA GPS 2026 '!$A$4:$V$461,H$4,0)</f>
        <v xml:space="preserve">Cumplimiento de productos del PAI asociados a Fortalecer la gestión de la información, el conocimiento y la innovación para optimizar la capacidad institucional 
</v>
      </c>
      <c r="I104" s="111" t="str">
        <f>VLOOKUP($A104,'PA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04" s="111" t="str">
        <f>VLOOKUP($A104,'PA GPS 2026 '!$A$4:$V$461,J$4,0)</f>
        <v>N/A</v>
      </c>
      <c r="K104" s="111" t="str">
        <f>VLOOKUP($A104,'PA GPS 2026 '!$A$4:$V$461,K$4,0)</f>
        <v>Si</v>
      </c>
      <c r="L104" s="111" t="str">
        <f>VLOOKUP($A104,'PA GPS 2026 '!$A$4:$V$461,L$4,0)</f>
        <v>C-3599-0200-11-53105b</v>
      </c>
      <c r="M104" s="111" t="str">
        <f>VLOOKUP($A104,'PA GPS 2026 '!$A$4:$V$461,M$4,0)</f>
        <v>Política Gestión del Conocimiento y la Innovación _DIMENSIÓN Gestión del conocimiento y la innovación</v>
      </c>
      <c r="N104" s="111" t="str">
        <f>VLOOKUP($A104,'PA GPS 2026 '!$A$4:$V$461,N$4,0)</f>
        <v>PND - 5-31-5-b- Convergencia regional - Entidades públicas territoriales y nacionales fortalecidas</v>
      </c>
      <c r="O104" s="111" t="str">
        <f>VLOOKUP($A104,'PA GPS 2026 '!$A$4:$V$461,O$4,0)</f>
        <v>Boletín de Noticias Económicas realizados y divulgados (Boletines de noticias Económicas)</v>
      </c>
      <c r="P104" s="111">
        <f>VLOOKUP($A104,'PA GPS 2026 '!$A$4:$V$461,P$4,0)</f>
        <v>20</v>
      </c>
      <c r="Q104" s="111">
        <f>VLOOKUP($A104,'PA GPS 2026 '!$A$4:$V$461,Q$4,0)</f>
        <v>11</v>
      </c>
      <c r="R104" s="111" t="str">
        <f>VLOOKUP($A104,'PA GPS 2026 '!$A$4:$V$461,R$4,0)</f>
        <v>Númerica</v>
      </c>
      <c r="S104" s="111" t="str">
        <f>VLOOKUP($A104,'PA GPS 2026 '!$A$4:$V$461,S$4,0)</f>
        <v># de Boletines divulgados / 11 Boletines a divulgar</v>
      </c>
      <c r="T104" s="112">
        <f>VLOOKUP($A104,'PA GPS 2026 '!$A$4:$V$461,T$4,0)</f>
        <v>46038</v>
      </c>
      <c r="U104" s="112">
        <f>VLOOKUP($A104,'PA GPS 2026 '!$A$4:$V$461,U$4,0)</f>
        <v>46377</v>
      </c>
      <c r="V104" s="111" t="str">
        <f>VLOOKUP($A104,'PA GPS 2026 '!$A$4:$V$461,V$4,0)</f>
        <v>100-SECRETARIA GENERAL;
37-GRUPO DE TRABAJO DE ESTUDIOS ECONÓMICOS</v>
      </c>
    </row>
    <row r="105" spans="1:22" ht="58.5" customHeight="1" x14ac:dyDescent="0.25">
      <c r="A105" s="12" t="s">
        <v>235</v>
      </c>
      <c r="B105" s="108" t="str">
        <f>VLOOKUP($A105,'PA GPS 2026 '!$A$4:$V$461,B$4,0)</f>
        <v>37-GRUPO DE TRABAJO DE ESTUDIOS ECONÓMICOS</v>
      </c>
      <c r="C105" s="108">
        <f>VLOOKUP($A105,'PA GPS 2026 '!$A$4:$V$461,C$4,0)</f>
        <v>0</v>
      </c>
      <c r="D105" s="108" t="str">
        <f>VLOOKUP($A105,'PA GPS 2026 '!$A$4:$V$461,D$4,0)</f>
        <v>Actividad propia</v>
      </c>
      <c r="E105" s="108" t="str">
        <f>VLOOKUP($A105,'PA GPS 2026 '!$A$4:$V$461,E$4,0)</f>
        <v>37.3.1</v>
      </c>
      <c r="F105" s="108" t="str">
        <f>VLOOKUP($A105,'PA GPS 2026 '!$A$4:$V$461,F$4,0)</f>
        <v>N/A</v>
      </c>
      <c r="G105" s="108" t="str">
        <f>VLOOKUP($A105,'PA GPS 2026 '!$A$4:$V$461,G$4,0)</f>
        <v>N/A</v>
      </c>
      <c r="H105" s="108" t="str">
        <f>VLOOKUP($A105,'PA GPS 2026 '!$A$4:$V$461,H$4,0)</f>
        <v>N/A</v>
      </c>
      <c r="I105" s="108" t="str">
        <f>VLOOKUP($A105,'PA GPS 2026 '!$A$4:$V$461,I$4,0)</f>
        <v>N/A</v>
      </c>
      <c r="J105" s="108" t="str">
        <f>VLOOKUP($A105,'PA GPS 2026 '!$A$4:$V$461,J$4,0)</f>
        <v>N/A</v>
      </c>
      <c r="K105" s="108" t="str">
        <f>VLOOKUP($A105,'PA GPS 2026 '!$A$4:$V$461,K$4,0)</f>
        <v>N/A</v>
      </c>
      <c r="L105" s="108" t="str">
        <f>VLOOKUP($A105,'PA GPS 2026 '!$A$4:$V$461,L$4,0)</f>
        <v>N/A</v>
      </c>
      <c r="M105" s="108" t="str">
        <f>VLOOKUP($A105,'PA GPS 2026 '!$A$4:$V$461,M$4,0)</f>
        <v>N/A</v>
      </c>
      <c r="N105" s="108" t="str">
        <f>VLOOKUP($A105,'PA GPS 2026 '!$A$4:$V$461,N$4,0)</f>
        <v>N/A</v>
      </c>
      <c r="O105" s="108" t="str">
        <f>VLOOKUP($A105,'PA GPS 2026 '!$A$4:$V$461,O$4,0)</f>
        <v>Desarrollar el boceto de boletín (bocetos )</v>
      </c>
      <c r="P105" s="108">
        <f>VLOOKUP($A105,'PA GPS 2026 '!$A$4:$V$461,P$4,0)</f>
        <v>70</v>
      </c>
      <c r="Q105" s="108">
        <f>VLOOKUP($A105,'PA GPS 2026 '!$A$4:$V$461,Q$4,0)</f>
        <v>11</v>
      </c>
      <c r="R105" s="108" t="str">
        <f>VLOOKUP($A105,'PA GPS 2026 '!$A$4:$V$461,R$4,0)</f>
        <v>Númerica</v>
      </c>
      <c r="S105" s="108" t="str">
        <f>VLOOKUP($A105,'PA GPS 2026 '!$A$4:$V$461,S$4,0)</f>
        <v># de Bocetos desarrollados / 11 Bocetos a desarrollar</v>
      </c>
      <c r="T105" s="109">
        <f>VLOOKUP($A105,'PA GPS 2026 '!$A$4:$V$461,T$4,0)</f>
        <v>46038</v>
      </c>
      <c r="U105" s="109">
        <f>VLOOKUP($A105,'PA GPS 2026 '!$A$4:$V$461,U$4,0)</f>
        <v>46377</v>
      </c>
      <c r="V105" s="108" t="str">
        <f>VLOOKUP($A105,'PA GPS 2026 '!$A$4:$V$461,V$4,0)</f>
        <v>37-GRUPO DE TRABAJO DE ESTUDIOS ECONÓMICOS</v>
      </c>
    </row>
    <row r="106" spans="1:22" ht="58.5" customHeight="1" x14ac:dyDescent="0.25">
      <c r="A106" s="12" t="s">
        <v>236</v>
      </c>
      <c r="B106" s="108" t="str">
        <f>VLOOKUP($A106,'PA GPS 2026 '!$A$4:$V$461,B$4,0)</f>
        <v>37-GRUPO DE TRABAJO DE ESTUDIOS ECONÓMICOS</v>
      </c>
      <c r="C106" s="108">
        <f>VLOOKUP($A106,'PA GPS 2026 '!$A$4:$V$461,C$4,0)</f>
        <v>0</v>
      </c>
      <c r="D106" s="108" t="str">
        <f>VLOOKUP($A106,'PA GPS 2026 '!$A$4:$V$461,D$4,0)</f>
        <v>Actividad propia</v>
      </c>
      <c r="E106" s="108" t="str">
        <f>VLOOKUP($A106,'PA GPS 2026 '!$A$4:$V$461,E$4,0)</f>
        <v>37.3.2</v>
      </c>
      <c r="F106" s="108" t="str">
        <f>VLOOKUP($A106,'PA GPS 2026 '!$A$4:$V$461,F$4,0)</f>
        <v>N/A</v>
      </c>
      <c r="G106" s="108" t="str">
        <f>VLOOKUP($A106,'PA GPS 2026 '!$A$4:$V$461,G$4,0)</f>
        <v>N/A</v>
      </c>
      <c r="H106" s="108" t="str">
        <f>VLOOKUP($A106,'PA GPS 2026 '!$A$4:$V$461,H$4,0)</f>
        <v>N/A</v>
      </c>
      <c r="I106" s="108" t="str">
        <f>VLOOKUP($A106,'PA GPS 2026 '!$A$4:$V$461,I$4,0)</f>
        <v>N/A</v>
      </c>
      <c r="J106" s="108" t="str">
        <f>VLOOKUP($A106,'PA GPS 2026 '!$A$4:$V$461,J$4,0)</f>
        <v>N/A</v>
      </c>
      <c r="K106" s="108" t="str">
        <f>VLOOKUP($A106,'PA GPS 2026 '!$A$4:$V$461,K$4,0)</f>
        <v>N/A</v>
      </c>
      <c r="L106" s="108" t="str">
        <f>VLOOKUP($A106,'PA GPS 2026 '!$A$4:$V$461,L$4,0)</f>
        <v>N/A</v>
      </c>
      <c r="M106" s="108" t="str">
        <f>VLOOKUP($A106,'PA GPS 2026 '!$A$4:$V$461,M$4,0)</f>
        <v>N/A</v>
      </c>
      <c r="N106" s="108" t="str">
        <f>VLOOKUP($A106,'PA GPS 2026 '!$A$4:$V$461,N$4,0)</f>
        <v>N/A</v>
      </c>
      <c r="O106" s="108" t="str">
        <f>VLOOKUP($A106,'PA GPS 2026 '!$A$4:$V$461,O$4,0)</f>
        <v>Divulgar mensualmente el boletín (capturas de pantalla/correos )</v>
      </c>
      <c r="P106" s="108">
        <f>VLOOKUP($A106,'PA GPS 2026 '!$A$4:$V$461,P$4,0)</f>
        <v>30</v>
      </c>
      <c r="Q106" s="108">
        <f>VLOOKUP($A106,'PA GPS 2026 '!$A$4:$V$461,Q$4,0)</f>
        <v>11</v>
      </c>
      <c r="R106" s="108" t="str">
        <f>VLOOKUP($A106,'PA GPS 2026 '!$A$4:$V$461,R$4,0)</f>
        <v>Númerica</v>
      </c>
      <c r="S106" s="108" t="str">
        <f>VLOOKUP($A106,'PA GPS 2026 '!$A$4:$V$461,S$4,0)</f>
        <v># de Boletines divulgados / 11 Boletines a divulgar</v>
      </c>
      <c r="T106" s="109">
        <f>VLOOKUP($A106,'PA GPS 2026 '!$A$4:$V$461,T$4,0)</f>
        <v>46038</v>
      </c>
      <c r="U106" s="109">
        <f>VLOOKUP($A106,'PA GPS 2026 '!$A$4:$V$461,U$4,0)</f>
        <v>46377</v>
      </c>
      <c r="V106" s="108" t="str">
        <f>VLOOKUP($A106,'PA GPS 2026 '!$A$4:$V$461,V$4,0)</f>
        <v>100-SECRETARIA GENERAL;
37-GRUPO DE TRABAJO DE ESTUDIOS ECONÓMICOS</v>
      </c>
    </row>
    <row r="107" spans="1:22" ht="58.5" customHeight="1" x14ac:dyDescent="0.25">
      <c r="A107" s="12" t="s">
        <v>237</v>
      </c>
      <c r="B107" s="111" t="str">
        <f>VLOOKUP($A107,'PA GPS 2026 '!$A$4:$V$461,B$4,0)</f>
        <v>37-GRUPO DE TRABAJO DE ESTUDIOS ECONÓMICOS</v>
      </c>
      <c r="C107" s="111">
        <f>VLOOKUP($A107,'PA GPS 2026 '!$A$4:$V$461,C$4,0)</f>
        <v>0</v>
      </c>
      <c r="D107" s="111" t="str">
        <f>VLOOKUP($A107,'PA GPS 2026 '!$A$4:$V$461,D$4,0)</f>
        <v>Producto</v>
      </c>
      <c r="E107" s="111" t="str">
        <f>VLOOKUP($A107,'PA GPS 2026 '!$A$4:$V$461,E$4,0)</f>
        <v>37.4</v>
      </c>
      <c r="F107" s="111" t="str">
        <f>VLOOKUP($A107,'PA GPS 2026 '!$A$4:$V$461,F$4,0)</f>
        <v>Operativo</v>
      </c>
      <c r="G107" s="111" t="str">
        <f>VLOOKUP($A107,'PA GPS 2026 '!$A$4:$V$461,G$4,0)</f>
        <v xml:space="preserve">Fortalecer la gestión de la información, el conocimiento y la innovación para optimizar la capacidad institucional 
</v>
      </c>
      <c r="H107" s="111" t="str">
        <f>VLOOKUP($A107,'PA GPS 2026 '!$A$4:$V$461,H$4,0)</f>
        <v xml:space="preserve">Cumplimiento de productos del PAI asociados a Fortalecer la gestión de la información, el conocimiento y la innovación para optimizar la capacidad institucional 
</v>
      </c>
      <c r="I107" s="111" t="str">
        <f>VLOOKUP($A107,'PA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07" s="111" t="str">
        <f>VLOOKUP($A107,'PA GPS 2026 '!$A$4:$V$461,J$4,0)</f>
        <v>N/A</v>
      </c>
      <c r="K107" s="111" t="str">
        <f>VLOOKUP($A107,'PA GPS 2026 '!$A$4:$V$461,K$4,0)</f>
        <v>No</v>
      </c>
      <c r="L107" s="111" t="str">
        <f>VLOOKUP($A107,'PA GPS 2026 '!$A$4:$V$461,L$4,0)</f>
        <v>C-3599-0200-11-53105b</v>
      </c>
      <c r="M107" s="111" t="str">
        <f>VLOOKUP($A107,'PA GPS 2026 '!$A$4:$V$461,M$4,0)</f>
        <v>Política Gestión del Conocimiento y la Innovación _DIMENSIÓN Gestión del conocimiento y la innovación</v>
      </c>
      <c r="N107" s="111" t="str">
        <f>VLOOKUP($A107,'PA GPS 2026 '!$A$4:$V$461,N$4,0)</f>
        <v>PND - 5-31-5-b- Convergencia regional - Entidades públicas territoriales y nacionales fortalecidas</v>
      </c>
      <c r="O107" s="111" t="str">
        <f>VLOOKUP($A107,'PA GPS 2026 '!$A$4:$V$461,O$4,0)</f>
        <v>Análisis Económicos Internos – aprobados o solicitados por el Despacho (análisis económicos aprobados)</v>
      </c>
      <c r="P107" s="111">
        <f>VLOOKUP($A107,'PA GPS 2026 '!$A$4:$V$461,P$4,0)</f>
        <v>30</v>
      </c>
      <c r="Q107" s="111">
        <f>VLOOKUP($A107,'PA GPS 2026 '!$A$4:$V$461,Q$4,0)</f>
        <v>15</v>
      </c>
      <c r="R107" s="111" t="str">
        <f>VLOOKUP($A107,'PA GPS 2026 '!$A$4:$V$461,R$4,0)</f>
        <v>Númerica</v>
      </c>
      <c r="S107" s="111" t="str">
        <f>VLOOKUP($A107,'PA GPS 2026 '!$A$4:$V$461,S$4,0)</f>
        <v># de Análisis económicos aprobados / 15 Análisis económicos por aprobar</v>
      </c>
      <c r="T107" s="112">
        <f>VLOOKUP($A107,'PA GPS 2026 '!$A$4:$V$461,T$4,0)</f>
        <v>46034</v>
      </c>
      <c r="U107" s="112">
        <f>VLOOKUP($A107,'PA GPS 2026 '!$A$4:$V$461,U$4,0)</f>
        <v>46377</v>
      </c>
      <c r="V107" s="111" t="str">
        <f>VLOOKUP($A107,'PA GPS 2026 '!$A$4:$V$461,V$4,0)</f>
        <v>37-GRUPO DE TRABAJO DE ESTUDIOS ECONÓMICOS</v>
      </c>
    </row>
    <row r="108" spans="1:22" ht="58.5" customHeight="1" x14ac:dyDescent="0.25">
      <c r="A108" s="12" t="s">
        <v>238</v>
      </c>
      <c r="B108" s="108" t="str">
        <f>VLOOKUP($A108,'PA GPS 2026 '!$A$4:$V$461,B$4,0)</f>
        <v>37-GRUPO DE TRABAJO DE ESTUDIOS ECONÓMICOS</v>
      </c>
      <c r="C108" s="108">
        <f>VLOOKUP($A108,'PA GPS 2026 '!$A$4:$V$461,C$4,0)</f>
        <v>0</v>
      </c>
      <c r="D108" s="108" t="str">
        <f>VLOOKUP($A108,'PA GPS 2026 '!$A$4:$V$461,D$4,0)</f>
        <v>Actividad propia</v>
      </c>
      <c r="E108" s="108" t="str">
        <f>VLOOKUP($A108,'PA GPS 2026 '!$A$4:$V$461,E$4,0)</f>
        <v>37.4.1</v>
      </c>
      <c r="F108" s="108" t="str">
        <f>VLOOKUP($A108,'PA GPS 2026 '!$A$4:$V$461,F$4,0)</f>
        <v>N/A</v>
      </c>
      <c r="G108" s="108" t="str">
        <f>VLOOKUP($A108,'PA GPS 2026 '!$A$4:$V$461,G$4,0)</f>
        <v>N/A</v>
      </c>
      <c r="H108" s="108" t="str">
        <f>VLOOKUP($A108,'PA GPS 2026 '!$A$4:$V$461,H$4,0)</f>
        <v>N/A</v>
      </c>
      <c r="I108" s="108" t="str">
        <f>VLOOKUP($A108,'PA GPS 2026 '!$A$4:$V$461,I$4,0)</f>
        <v>N/A</v>
      </c>
      <c r="J108" s="108" t="str">
        <f>VLOOKUP($A108,'PA GPS 2026 '!$A$4:$V$461,J$4,0)</f>
        <v>N/A</v>
      </c>
      <c r="K108" s="108" t="str">
        <f>VLOOKUP($A108,'PA GPS 2026 '!$A$4:$V$461,K$4,0)</f>
        <v>N/A</v>
      </c>
      <c r="L108" s="108" t="str">
        <f>VLOOKUP($A108,'PA GPS 2026 '!$A$4:$V$461,L$4,0)</f>
        <v>N/A</v>
      </c>
      <c r="M108" s="108" t="str">
        <f>VLOOKUP($A108,'PA GPS 2026 '!$A$4:$V$461,M$4,0)</f>
        <v>N/A</v>
      </c>
      <c r="N108" s="108" t="str">
        <f>VLOOKUP($A108,'PA GPS 2026 '!$A$4:$V$461,N$4,0)</f>
        <v>N/A</v>
      </c>
      <c r="O108" s="108" t="str">
        <f>VLOOKUP($A108,'PA GPS 2026 '!$A$4:$V$461,O$4,0)</f>
        <v>Solicitudes de análisis (lista inicial)</v>
      </c>
      <c r="P108" s="108">
        <f>VLOOKUP($A108,'PA GPS 2026 '!$A$4:$V$461,P$4,0)</f>
        <v>10</v>
      </c>
      <c r="Q108" s="108">
        <f>VLOOKUP($A108,'PA GPS 2026 '!$A$4:$V$461,Q$4,0)</f>
        <v>1</v>
      </c>
      <c r="R108" s="108" t="str">
        <f>VLOOKUP($A108,'PA GPS 2026 '!$A$4:$V$461,R$4,0)</f>
        <v>Númerica</v>
      </c>
      <c r="S108" s="108" t="str">
        <f>VLOOKUP($A108,'PA GPS 2026 '!$A$4:$V$461,S$4,0)</f>
        <v># de consolidado de Solicitudes realizadas / 1 consolidado de Solicitudes realizadas</v>
      </c>
      <c r="T108" s="109">
        <f>VLOOKUP($A108,'PA GPS 2026 '!$A$4:$V$461,T$4,0)</f>
        <v>46034</v>
      </c>
      <c r="U108" s="109">
        <f>VLOOKUP($A108,'PA GPS 2026 '!$A$4:$V$461,U$4,0)</f>
        <v>46096</v>
      </c>
      <c r="V108" s="108" t="str">
        <f>VLOOKUP($A108,'PA GPS 2026 '!$A$4:$V$461,V$4,0)</f>
        <v>37-GRUPO DE TRABAJO DE ESTUDIOS ECONÓMICOS</v>
      </c>
    </row>
    <row r="109" spans="1:22" ht="58.5" customHeight="1" x14ac:dyDescent="0.25">
      <c r="A109" s="12" t="s">
        <v>239</v>
      </c>
      <c r="B109" s="108" t="str">
        <f>VLOOKUP($A109,'PA GPS 2026 '!$A$4:$V$461,B$4,0)</f>
        <v>37-GRUPO DE TRABAJO DE ESTUDIOS ECONÓMICOS</v>
      </c>
      <c r="C109" s="108">
        <f>VLOOKUP($A109,'PA GPS 2026 '!$A$4:$V$461,C$4,0)</f>
        <v>0</v>
      </c>
      <c r="D109" s="108" t="str">
        <f>VLOOKUP($A109,'PA GPS 2026 '!$A$4:$V$461,D$4,0)</f>
        <v>Actividad propia</v>
      </c>
      <c r="E109" s="108" t="str">
        <f>VLOOKUP($A109,'PA GPS 2026 '!$A$4:$V$461,E$4,0)</f>
        <v>37.4.2</v>
      </c>
      <c r="F109" s="108" t="str">
        <f>VLOOKUP($A109,'PA GPS 2026 '!$A$4:$V$461,F$4,0)</f>
        <v>N/A</v>
      </c>
      <c r="G109" s="108" t="str">
        <f>VLOOKUP($A109,'PA GPS 2026 '!$A$4:$V$461,G$4,0)</f>
        <v>N/A</v>
      </c>
      <c r="H109" s="108" t="str">
        <f>VLOOKUP($A109,'PA GPS 2026 '!$A$4:$V$461,H$4,0)</f>
        <v>N/A</v>
      </c>
      <c r="I109" s="108" t="str">
        <f>VLOOKUP($A109,'PA GPS 2026 '!$A$4:$V$461,I$4,0)</f>
        <v>N/A</v>
      </c>
      <c r="J109" s="108" t="str">
        <f>VLOOKUP($A109,'PA GPS 2026 '!$A$4:$V$461,J$4,0)</f>
        <v>N/A</v>
      </c>
      <c r="K109" s="108" t="str">
        <f>VLOOKUP($A109,'PA GPS 2026 '!$A$4:$V$461,K$4,0)</f>
        <v>N/A</v>
      </c>
      <c r="L109" s="108" t="str">
        <f>VLOOKUP($A109,'PA GPS 2026 '!$A$4:$V$461,L$4,0)</f>
        <v>N/A</v>
      </c>
      <c r="M109" s="108" t="str">
        <f>VLOOKUP($A109,'PA GPS 2026 '!$A$4:$V$461,M$4,0)</f>
        <v>N/A</v>
      </c>
      <c r="N109" s="108" t="str">
        <f>VLOOKUP($A109,'PA GPS 2026 '!$A$4:$V$461,N$4,0)</f>
        <v>N/A</v>
      </c>
      <c r="O109" s="108" t="str">
        <f>VLOOKUP($A109,'PA GPS 2026 '!$A$4:$V$461,O$4,0)</f>
        <v>Realizar mesa de trabajo – desarrollo estratégico (actas)</v>
      </c>
      <c r="P109" s="108">
        <f>VLOOKUP($A109,'PA GPS 2026 '!$A$4:$V$461,P$4,0)</f>
        <v>10</v>
      </c>
      <c r="Q109" s="108">
        <f>VLOOKUP($A109,'PA GPS 2026 '!$A$4:$V$461,Q$4,0)</f>
        <v>15</v>
      </c>
      <c r="R109" s="108" t="str">
        <f>VLOOKUP($A109,'PA GPS 2026 '!$A$4:$V$461,R$4,0)</f>
        <v>Númerica</v>
      </c>
      <c r="S109" s="108" t="str">
        <f>VLOOKUP($A109,'PA GPS 2026 '!$A$4:$V$461,S$4,0)</f>
        <v># de Mesas realizadas / 15 Mesas a realizar</v>
      </c>
      <c r="T109" s="109">
        <f>VLOOKUP($A109,'PA GPS 2026 '!$A$4:$V$461,T$4,0)</f>
        <v>46037</v>
      </c>
      <c r="U109" s="109">
        <f>VLOOKUP($A109,'PA GPS 2026 '!$A$4:$V$461,U$4,0)</f>
        <v>46377</v>
      </c>
      <c r="V109" s="108" t="str">
        <f>VLOOKUP($A109,'PA GPS 2026 '!$A$4:$V$461,V$4,0)</f>
        <v>37-GRUPO DE TRABAJO DE ESTUDIOS ECONÓMICOS</v>
      </c>
    </row>
    <row r="110" spans="1:22" ht="58.5" customHeight="1" x14ac:dyDescent="0.25">
      <c r="A110" s="12" t="s">
        <v>240</v>
      </c>
      <c r="B110" s="108" t="str">
        <f>VLOOKUP($A110,'PA GPS 2026 '!$A$4:$V$461,B$4,0)</f>
        <v>37-GRUPO DE TRABAJO DE ESTUDIOS ECONÓMICOS</v>
      </c>
      <c r="C110" s="108">
        <f>VLOOKUP($A110,'PA GPS 2026 '!$A$4:$V$461,C$4,0)</f>
        <v>0</v>
      </c>
      <c r="D110" s="108" t="str">
        <f>VLOOKUP($A110,'PA GPS 2026 '!$A$4:$V$461,D$4,0)</f>
        <v>Actividad propia</v>
      </c>
      <c r="E110" s="108" t="str">
        <f>VLOOKUP($A110,'PA GPS 2026 '!$A$4:$V$461,E$4,0)</f>
        <v>37.4.3</v>
      </c>
      <c r="F110" s="108" t="str">
        <f>VLOOKUP($A110,'PA GPS 2026 '!$A$4:$V$461,F$4,0)</f>
        <v>N/A</v>
      </c>
      <c r="G110" s="108" t="str">
        <f>VLOOKUP($A110,'PA GPS 2026 '!$A$4:$V$461,G$4,0)</f>
        <v>N/A</v>
      </c>
      <c r="H110" s="108" t="str">
        <f>VLOOKUP($A110,'PA GPS 2026 '!$A$4:$V$461,H$4,0)</f>
        <v>N/A</v>
      </c>
      <c r="I110" s="108" t="str">
        <f>VLOOKUP($A110,'PA GPS 2026 '!$A$4:$V$461,I$4,0)</f>
        <v>N/A</v>
      </c>
      <c r="J110" s="108" t="str">
        <f>VLOOKUP($A110,'PA GPS 2026 '!$A$4:$V$461,J$4,0)</f>
        <v>N/A</v>
      </c>
      <c r="K110" s="108" t="str">
        <f>VLOOKUP($A110,'PA GPS 2026 '!$A$4:$V$461,K$4,0)</f>
        <v>N/A</v>
      </c>
      <c r="L110" s="108" t="str">
        <f>VLOOKUP($A110,'PA GPS 2026 '!$A$4:$V$461,L$4,0)</f>
        <v>N/A</v>
      </c>
      <c r="M110" s="108" t="str">
        <f>VLOOKUP($A110,'PA GPS 2026 '!$A$4:$V$461,M$4,0)</f>
        <v>N/A</v>
      </c>
      <c r="N110" s="108" t="str">
        <f>VLOOKUP($A110,'PA GPS 2026 '!$A$4:$V$461,N$4,0)</f>
        <v>N/A</v>
      </c>
      <c r="O110" s="108" t="str">
        <f>VLOOKUP($A110,'PA GPS 2026 '!$A$4:$V$461,O$4,0)</f>
        <v>Elaborar fichas técnicas (fichas técnicas elaboradas)</v>
      </c>
      <c r="P110" s="108">
        <f>VLOOKUP($A110,'PA GPS 2026 '!$A$4:$V$461,P$4,0)</f>
        <v>20</v>
      </c>
      <c r="Q110" s="108">
        <f>VLOOKUP($A110,'PA GPS 2026 '!$A$4:$V$461,Q$4,0)</f>
        <v>15</v>
      </c>
      <c r="R110" s="108" t="str">
        <f>VLOOKUP($A110,'PA GPS 2026 '!$A$4:$V$461,R$4,0)</f>
        <v>Númerica</v>
      </c>
      <c r="S110" s="108" t="str">
        <f>VLOOKUP($A110,'PA GPS 2026 '!$A$4:$V$461,S$4,0)</f>
        <v># de fichas técnicas elaboradas / 15 fichas técnicas por elaborar</v>
      </c>
      <c r="T110" s="109">
        <f>VLOOKUP($A110,'PA GPS 2026 '!$A$4:$V$461,T$4,0)</f>
        <v>46037</v>
      </c>
      <c r="U110" s="109">
        <f>VLOOKUP($A110,'PA GPS 2026 '!$A$4:$V$461,U$4,0)</f>
        <v>46377</v>
      </c>
      <c r="V110" s="108" t="str">
        <f>VLOOKUP($A110,'PA GPS 2026 '!$A$4:$V$461,V$4,0)</f>
        <v>37-GRUPO DE TRABAJO DE ESTUDIOS ECONÓMICOS</v>
      </c>
    </row>
    <row r="111" spans="1:22" ht="58.5" customHeight="1" x14ac:dyDescent="0.25">
      <c r="A111" s="12" t="s">
        <v>241</v>
      </c>
      <c r="B111" s="108" t="str">
        <f>VLOOKUP($A111,'PA GPS 2026 '!$A$4:$V$461,B$4,0)</f>
        <v>37-GRUPO DE TRABAJO DE ESTUDIOS ECONÓMICOS</v>
      </c>
      <c r="C111" s="108">
        <f>VLOOKUP($A111,'PA GPS 2026 '!$A$4:$V$461,C$4,0)</f>
        <v>0</v>
      </c>
      <c r="D111" s="108" t="str">
        <f>VLOOKUP($A111,'PA GPS 2026 '!$A$4:$V$461,D$4,0)</f>
        <v>Actividad propia</v>
      </c>
      <c r="E111" s="108" t="str">
        <f>VLOOKUP($A111,'PA GPS 2026 '!$A$4:$V$461,E$4,0)</f>
        <v>37.4.4</v>
      </c>
      <c r="F111" s="108" t="str">
        <f>VLOOKUP($A111,'PA GPS 2026 '!$A$4:$V$461,F$4,0)</f>
        <v>N/A</v>
      </c>
      <c r="G111" s="108" t="str">
        <f>VLOOKUP($A111,'PA GPS 2026 '!$A$4:$V$461,G$4,0)</f>
        <v>N/A</v>
      </c>
      <c r="H111" s="108" t="str">
        <f>VLOOKUP($A111,'PA GPS 2026 '!$A$4:$V$461,H$4,0)</f>
        <v>N/A</v>
      </c>
      <c r="I111" s="108" t="str">
        <f>VLOOKUP($A111,'PA GPS 2026 '!$A$4:$V$461,I$4,0)</f>
        <v>N/A</v>
      </c>
      <c r="J111" s="108" t="str">
        <f>VLOOKUP($A111,'PA GPS 2026 '!$A$4:$V$461,J$4,0)</f>
        <v>N/A</v>
      </c>
      <c r="K111" s="108" t="str">
        <f>VLOOKUP($A111,'PA GPS 2026 '!$A$4:$V$461,K$4,0)</f>
        <v>N/A</v>
      </c>
      <c r="L111" s="108" t="str">
        <f>VLOOKUP($A111,'PA GPS 2026 '!$A$4:$V$461,L$4,0)</f>
        <v>N/A</v>
      </c>
      <c r="M111" s="108" t="str">
        <f>VLOOKUP($A111,'PA GPS 2026 '!$A$4:$V$461,M$4,0)</f>
        <v>N/A</v>
      </c>
      <c r="N111" s="108" t="str">
        <f>VLOOKUP($A111,'PA GPS 2026 '!$A$4:$V$461,N$4,0)</f>
        <v>N/A</v>
      </c>
      <c r="O111" s="108" t="str">
        <f>VLOOKUP($A111,'PA GPS 2026 '!$A$4:$V$461,O$4,0)</f>
        <v>Elaborar documentos solicitados en versión final (Documentos en versión final)</v>
      </c>
      <c r="P111" s="108">
        <f>VLOOKUP($A111,'PA GPS 2026 '!$A$4:$V$461,P$4,0)</f>
        <v>50</v>
      </c>
      <c r="Q111" s="108">
        <f>VLOOKUP($A111,'PA GPS 2026 '!$A$4:$V$461,Q$4,0)</f>
        <v>15</v>
      </c>
      <c r="R111" s="108" t="str">
        <f>VLOOKUP($A111,'PA GPS 2026 '!$A$4:$V$461,R$4,0)</f>
        <v>Númerica</v>
      </c>
      <c r="S111" s="108" t="str">
        <f>VLOOKUP($A111,'PA GPS 2026 '!$A$4:$V$461,S$4,0)</f>
        <v># de Documentos en versión final realizados / 15 Documentos en versión final a realizar</v>
      </c>
      <c r="T111" s="109">
        <f>VLOOKUP($A111,'PA GPS 2026 '!$A$4:$V$461,T$4,0)</f>
        <v>46037</v>
      </c>
      <c r="U111" s="109">
        <f>VLOOKUP($A111,'PA GPS 2026 '!$A$4:$V$461,U$4,0)</f>
        <v>46377</v>
      </c>
      <c r="V111" s="108" t="str">
        <f>VLOOKUP($A111,'PA GPS 2026 '!$A$4:$V$461,V$4,0)</f>
        <v>37-GRUPO DE TRABAJO DE ESTUDIOS ECONÓMICOS</v>
      </c>
    </row>
    <row r="112" spans="1:22" ht="58.5" customHeight="1" x14ac:dyDescent="0.25">
      <c r="A112" s="12" t="s">
        <v>242</v>
      </c>
      <c r="B112" s="108" t="str">
        <f>VLOOKUP($A112,'PA GPS 2026 '!$A$4:$V$461,B$4,0)</f>
        <v>37-GRUPO DE TRABAJO DE ESTUDIOS ECONÓMICOS</v>
      </c>
      <c r="C112" s="108">
        <f>VLOOKUP($A112,'PA GPS 2026 '!$A$4:$V$461,C$4,0)</f>
        <v>0</v>
      </c>
      <c r="D112" s="108" t="str">
        <f>VLOOKUP($A112,'PA GPS 2026 '!$A$4:$V$461,D$4,0)</f>
        <v>Actividad propia</v>
      </c>
      <c r="E112" s="108" t="str">
        <f>VLOOKUP($A112,'PA GPS 2026 '!$A$4:$V$461,E$4,0)</f>
        <v>37.4.5</v>
      </c>
      <c r="F112" s="108" t="str">
        <f>VLOOKUP($A112,'PA GPS 2026 '!$A$4:$V$461,F$4,0)</f>
        <v>N/A</v>
      </c>
      <c r="G112" s="108" t="str">
        <f>VLOOKUP($A112,'PA GPS 2026 '!$A$4:$V$461,G$4,0)</f>
        <v>N/A</v>
      </c>
      <c r="H112" s="108" t="str">
        <f>VLOOKUP($A112,'PA GPS 2026 '!$A$4:$V$461,H$4,0)</f>
        <v>N/A</v>
      </c>
      <c r="I112" s="108" t="str">
        <f>VLOOKUP($A112,'PA GPS 2026 '!$A$4:$V$461,I$4,0)</f>
        <v>N/A</v>
      </c>
      <c r="J112" s="108" t="str">
        <f>VLOOKUP($A112,'PA GPS 2026 '!$A$4:$V$461,J$4,0)</f>
        <v>N/A</v>
      </c>
      <c r="K112" s="108" t="str">
        <f>VLOOKUP($A112,'PA GPS 2026 '!$A$4:$V$461,K$4,0)</f>
        <v>N/A</v>
      </c>
      <c r="L112" s="108" t="str">
        <f>VLOOKUP($A112,'PA GPS 2026 '!$A$4:$V$461,L$4,0)</f>
        <v>N/A</v>
      </c>
      <c r="M112" s="108" t="str">
        <f>VLOOKUP($A112,'PA GPS 2026 '!$A$4:$V$461,M$4,0)</f>
        <v>N/A</v>
      </c>
      <c r="N112" s="108" t="str">
        <f>VLOOKUP($A112,'PA GPS 2026 '!$A$4:$V$461,N$4,0)</f>
        <v>N/A</v>
      </c>
      <c r="O112" s="108" t="str">
        <f>VLOOKUP($A112,'PA GPS 2026 '!$A$4:$V$461,O$4,0)</f>
        <v>Realizar seguimiento se avance a solicitudes (informe de seguimiento)</v>
      </c>
      <c r="P112" s="108">
        <f>VLOOKUP($A112,'PA GPS 2026 '!$A$4:$V$461,P$4,0)</f>
        <v>10</v>
      </c>
      <c r="Q112" s="108">
        <f>VLOOKUP($A112,'PA GPS 2026 '!$A$4:$V$461,Q$4,0)</f>
        <v>100</v>
      </c>
      <c r="R112" s="108" t="str">
        <f>VLOOKUP($A112,'PA GPS 2026 '!$A$4:$V$461,R$4,0)</f>
        <v>Porcentual</v>
      </c>
      <c r="S112" s="108" t="str">
        <f>VLOOKUP($A112,'PA GPS 2026 '!$A$4:$V$461,S$4,0)</f>
        <v>% de % Seguimientos realizados / 100% de % seguimientos a realizar</v>
      </c>
      <c r="T112" s="109">
        <f>VLOOKUP($A112,'PA GPS 2026 '!$A$4:$V$461,T$4,0)</f>
        <v>46037</v>
      </c>
      <c r="U112" s="109">
        <f>VLOOKUP($A112,'PA GPS 2026 '!$A$4:$V$461,U$4,0)</f>
        <v>46377</v>
      </c>
      <c r="V112" s="108" t="str">
        <f>VLOOKUP($A112,'PA GPS 2026 '!$A$4:$V$461,V$4,0)</f>
        <v>37-GRUPO DE TRABAJO DE ESTUDIOS ECONÓMICOS</v>
      </c>
    </row>
    <row r="113" spans="1:22" ht="58.5" customHeight="1" x14ac:dyDescent="0.25">
      <c r="A113" s="12" t="s">
        <v>950</v>
      </c>
      <c r="B113" s="111" t="str">
        <f>VLOOKUP($A113,'PA GPS 2026 '!$A$4:$V$461,B$4,0)</f>
        <v>38-GRUPO DE TRABAJO DE ASUNTOS INTERNACIONALES</v>
      </c>
      <c r="C113" s="111">
        <f>VLOOKUP($A113,'PA GPS 2026 '!$A$4:$V$461,C$4,0)</f>
        <v>0</v>
      </c>
      <c r="D113" s="111" t="str">
        <f>VLOOKUP($A113,'PA GPS 2026 '!$A$4:$V$461,D$4,0)</f>
        <v>Producto</v>
      </c>
      <c r="E113" s="111" t="str">
        <f>VLOOKUP($A113,'PA GPS 2026 '!$A$4:$V$461,E$4,0)</f>
        <v>38.1</v>
      </c>
      <c r="F113" s="111" t="str">
        <f>VLOOKUP($A113,'PA GPS 2026 '!$A$4:$V$461,F$4,0)</f>
        <v>Innovador</v>
      </c>
      <c r="G113" s="111" t="str">
        <f>VLOOKUP($A113,'PA GPS 2026 '!$A$4:$V$461,G$4,0)</f>
        <v xml:space="preserve">Generar sinergias con agentes nacionales e internacionales que permitan potenciar las capacidades de la SIC.
</v>
      </c>
      <c r="H113" s="111" t="str">
        <f>VLOOKUP($A113,'PA GPS 2026 '!$A$4:$V$461,H$4,0)</f>
        <v xml:space="preserve">Cumplimiento de productos del PAI asociados a Generar sinergias con agentes nacionales e internacionales que permitan potenciar las capacidades de la SIC.
</v>
      </c>
      <c r="I113" s="111" t="str">
        <f>VLOOKUP($A113,'PA GPS 2026 '!$A$4:$V$461,I$4,0)</f>
        <v>1-Generación de oportunidades de cooperación y fortalecimiento de existentes con grupos de interés y de valor.-5-Direccionamiento de la oferta institucional con productos y/o servicios con enfoque preventivo, diferencial y territorial.</v>
      </c>
      <c r="J113" s="111" t="str">
        <f>VLOOKUP($A113,'PA GPS 2026 '!$A$4:$V$461,J$4,0)</f>
        <v>N/A</v>
      </c>
      <c r="K113" s="111" t="str">
        <f>VLOOKUP($A113,'PA GPS 2026 '!$A$4:$V$461,K$4,0)</f>
        <v>No</v>
      </c>
      <c r="L113" s="111" t="str">
        <f>VLOOKUP($A113,'PA GPS 2026 '!$A$4:$V$461,L$4,0)</f>
        <v>FUNCIONAMIENTO</v>
      </c>
      <c r="M113" s="111" t="str">
        <f>VLOOKUP($A113,'PA GPS 2026 '!$A$4:$V$461,M$4,0)</f>
        <v>Política Planeación Institucional _DIMENSIÓN Direccionamiento Estratégico y Planeación</v>
      </c>
      <c r="N113" s="111" t="str">
        <f>VLOOKUP($A113,'PA GPS 2026 '!$A$4:$V$461,N$4,0)</f>
        <v>N/A</v>
      </c>
      <c r="O113" s="111" t="str">
        <f>VLOOKUP($A113,'PA GPS 2026 '!$A$4:$V$461,O$4,0)</f>
        <v>Estrategia institucional de cooperación internacional que priorice objetivos, aliados y líneas de trabajo para fortalecer la presencia global y las capacidades técnicas de la SIC, diseñada y ejecutada</v>
      </c>
      <c r="P113" s="111">
        <f>VLOOKUP($A113,'PA GPS 2026 '!$A$4:$V$461,P$4,0)</f>
        <v>50</v>
      </c>
      <c r="Q113" s="111">
        <f>VLOOKUP($A113,'PA GPS 2026 '!$A$4:$V$461,Q$4,0)</f>
        <v>1</v>
      </c>
      <c r="R113" s="111" t="str">
        <f>VLOOKUP($A113,'PA GPS 2026 '!$A$4:$V$461,R$4,0)</f>
        <v>Númerica</v>
      </c>
      <c r="S113" s="111" t="str">
        <f>VLOOKUP($A113,'PA GPS 2026 '!$A$4:$V$461,S$4,0)</f>
        <v># de actividades ejecutadas / 1 actividades programadas</v>
      </c>
      <c r="T113" s="112">
        <f>VLOOKUP($A113,'PA GPS 2026 '!$A$4:$V$461,T$4,0)</f>
        <v>46036</v>
      </c>
      <c r="U113" s="112">
        <f>VLOOKUP($A113,'PA GPS 2026 '!$A$4:$V$461,U$4,0)</f>
        <v>46386</v>
      </c>
      <c r="V113" s="111" t="str">
        <f>VLOOKUP($A113,'PA GPS 2026 '!$A$4:$V$461,V$4,0)</f>
        <v>38-GRUPO DE TRABAJO DE ASUNTOS INTERNACIONALES</v>
      </c>
    </row>
    <row r="114" spans="1:22" ht="58.5" customHeight="1" x14ac:dyDescent="0.25">
      <c r="A114" s="12" t="s">
        <v>953</v>
      </c>
      <c r="B114" s="108" t="str">
        <f>VLOOKUP($A114,'PA GPS 2026 '!$A$4:$V$461,B$4,0)</f>
        <v>38-GRUPO DE TRABAJO DE ASUNTOS INTERNACIONALES</v>
      </c>
      <c r="C114" s="108">
        <f>VLOOKUP($A114,'PA GPS 2026 '!$A$4:$V$461,C$4,0)</f>
        <v>0</v>
      </c>
      <c r="D114" s="108" t="str">
        <f>VLOOKUP($A114,'PA GPS 2026 '!$A$4:$V$461,D$4,0)</f>
        <v>Actividad propia</v>
      </c>
      <c r="E114" s="108" t="str">
        <f>VLOOKUP($A114,'PA GPS 2026 '!$A$4:$V$461,E$4,0)</f>
        <v>38.1.1</v>
      </c>
      <c r="F114" s="108" t="str">
        <f>VLOOKUP($A114,'PA GPS 2026 '!$A$4:$V$461,F$4,0)</f>
        <v>N/A</v>
      </c>
      <c r="G114" s="108" t="str">
        <f>VLOOKUP($A114,'PA GPS 2026 '!$A$4:$V$461,G$4,0)</f>
        <v>N/A</v>
      </c>
      <c r="H114" s="108" t="str">
        <f>VLOOKUP($A114,'PA GPS 2026 '!$A$4:$V$461,H$4,0)</f>
        <v>N/A</v>
      </c>
      <c r="I114" s="108" t="str">
        <f>VLOOKUP($A114,'PA GPS 2026 '!$A$4:$V$461,I$4,0)</f>
        <v>N/A</v>
      </c>
      <c r="J114" s="108" t="str">
        <f>VLOOKUP($A114,'PA GPS 2026 '!$A$4:$V$461,J$4,0)</f>
        <v>N/A</v>
      </c>
      <c r="K114" s="108" t="str">
        <f>VLOOKUP($A114,'PA GPS 2026 '!$A$4:$V$461,K$4,0)</f>
        <v>N/A</v>
      </c>
      <c r="L114" s="108" t="str">
        <f>VLOOKUP($A114,'PA GPS 2026 '!$A$4:$V$461,L$4,0)</f>
        <v>N/A</v>
      </c>
      <c r="M114" s="108" t="str">
        <f>VLOOKUP($A114,'PA GPS 2026 '!$A$4:$V$461,M$4,0)</f>
        <v>N/A</v>
      </c>
      <c r="N114" s="108" t="str">
        <f>VLOOKUP($A114,'PA GPS 2026 '!$A$4:$V$461,N$4,0)</f>
        <v>N/A</v>
      </c>
      <c r="O114" s="108" t="str">
        <f>VLOOKUP($A114,'PA GPS 2026 '!$A$4:$V$461,O$4,0)</f>
        <v>Realizar diagnóstico del estado de la cooperación internacional en la SIC ( Documento que contenga el diagnostico)</v>
      </c>
      <c r="P114" s="108">
        <f>VLOOKUP($A114,'PA GPS 2026 '!$A$4:$V$461,P$4,0)</f>
        <v>24</v>
      </c>
      <c r="Q114" s="108">
        <f>VLOOKUP($A114,'PA GPS 2026 '!$A$4:$V$461,Q$4,0)</f>
        <v>1</v>
      </c>
      <c r="R114" s="108" t="str">
        <f>VLOOKUP($A114,'PA GPS 2026 '!$A$4:$V$461,R$4,0)</f>
        <v>Númerica</v>
      </c>
      <c r="S114" s="108" t="str">
        <f>VLOOKUP($A114,'PA GPS 2026 '!$A$4:$V$461,S$4,0)</f>
        <v># de Documento que contenga el diagnostico / 1 Documento de diagnostico a elaborar</v>
      </c>
      <c r="T114" s="109">
        <f>VLOOKUP($A114,'PA GPS 2026 '!$A$4:$V$461,T$4,0)</f>
        <v>46036</v>
      </c>
      <c r="U114" s="109">
        <f>VLOOKUP($A114,'PA GPS 2026 '!$A$4:$V$461,U$4,0)</f>
        <v>46083</v>
      </c>
      <c r="V114" s="108" t="str">
        <f>VLOOKUP($A114,'PA GPS 2026 '!$A$4:$V$461,V$4,0)</f>
        <v>38-GRUPO DE TRABAJO DE ASUNTOS INTERNACIONALES</v>
      </c>
    </row>
    <row r="115" spans="1:22" ht="58.5" customHeight="1" x14ac:dyDescent="0.25">
      <c r="A115" s="12" t="s">
        <v>956</v>
      </c>
      <c r="B115" s="108" t="str">
        <f>VLOOKUP($A115,'PA GPS 2026 '!$A$4:$V$461,B$4,0)</f>
        <v>38-GRUPO DE TRABAJO DE ASUNTOS INTERNACIONALES</v>
      </c>
      <c r="C115" s="108">
        <f>VLOOKUP($A115,'PA GPS 2026 '!$A$4:$V$461,C$4,0)</f>
        <v>0</v>
      </c>
      <c r="D115" s="108" t="str">
        <f>VLOOKUP($A115,'PA GPS 2026 '!$A$4:$V$461,D$4,0)</f>
        <v>Actividad propia</v>
      </c>
      <c r="E115" s="108" t="str">
        <f>VLOOKUP($A115,'PA GPS 2026 '!$A$4:$V$461,E$4,0)</f>
        <v>38.1.2</v>
      </c>
      <c r="F115" s="108" t="str">
        <f>VLOOKUP($A115,'PA GPS 2026 '!$A$4:$V$461,F$4,0)</f>
        <v>N/A</v>
      </c>
      <c r="G115" s="108" t="str">
        <f>VLOOKUP($A115,'PA GPS 2026 '!$A$4:$V$461,G$4,0)</f>
        <v>N/A</v>
      </c>
      <c r="H115" s="108" t="str">
        <f>VLOOKUP($A115,'PA GPS 2026 '!$A$4:$V$461,H$4,0)</f>
        <v>N/A</v>
      </c>
      <c r="I115" s="108" t="str">
        <f>VLOOKUP($A115,'PA GPS 2026 '!$A$4:$V$461,I$4,0)</f>
        <v>N/A</v>
      </c>
      <c r="J115" s="108" t="str">
        <f>VLOOKUP($A115,'PA GPS 2026 '!$A$4:$V$461,J$4,0)</f>
        <v>N/A</v>
      </c>
      <c r="K115" s="108" t="str">
        <f>VLOOKUP($A115,'PA GPS 2026 '!$A$4:$V$461,K$4,0)</f>
        <v>N/A</v>
      </c>
      <c r="L115" s="108" t="str">
        <f>VLOOKUP($A115,'PA GPS 2026 '!$A$4:$V$461,L$4,0)</f>
        <v>N/A</v>
      </c>
      <c r="M115" s="108" t="str">
        <f>VLOOKUP($A115,'PA GPS 2026 '!$A$4:$V$461,M$4,0)</f>
        <v>N/A</v>
      </c>
      <c r="N115" s="108" t="str">
        <f>VLOOKUP($A115,'PA GPS 2026 '!$A$4:$V$461,N$4,0)</f>
        <v>N/A</v>
      </c>
      <c r="O115" s="108" t="str">
        <f>VLOOKUP($A115,'PA GPS 2026 '!$A$4:$V$461,O$4,0)</f>
        <v>Diseñar la estrategia institucional de cooperación internacional (Documento que contenga la estrategia)</v>
      </c>
      <c r="P115" s="108">
        <f>VLOOKUP($A115,'PA GPS 2026 '!$A$4:$V$461,P$4,0)</f>
        <v>26</v>
      </c>
      <c r="Q115" s="108">
        <f>VLOOKUP($A115,'PA GPS 2026 '!$A$4:$V$461,Q$4,0)</f>
        <v>1</v>
      </c>
      <c r="R115" s="108" t="str">
        <f>VLOOKUP($A115,'PA GPS 2026 '!$A$4:$V$461,R$4,0)</f>
        <v>Númerica</v>
      </c>
      <c r="S115" s="108" t="str">
        <f>VLOOKUP($A115,'PA GPS 2026 '!$A$4:$V$461,S$4,0)</f>
        <v># de Documento estratégico elaborado / 1 Documento estratégico a elaborar</v>
      </c>
      <c r="T115" s="109">
        <f>VLOOKUP($A115,'PA GPS 2026 '!$A$4:$V$461,T$4,0)</f>
        <v>46083</v>
      </c>
      <c r="U115" s="109">
        <f>VLOOKUP($A115,'PA GPS 2026 '!$A$4:$V$461,U$4,0)</f>
        <v>46153</v>
      </c>
      <c r="V115" s="108" t="str">
        <f>VLOOKUP($A115,'PA GPS 2026 '!$A$4:$V$461,V$4,0)</f>
        <v>38-GRUPO DE TRABAJO DE ASUNTOS INTERNACIONALES</v>
      </c>
    </row>
    <row r="116" spans="1:22" ht="58.5" customHeight="1" x14ac:dyDescent="0.25">
      <c r="A116" s="12" t="s">
        <v>959</v>
      </c>
      <c r="B116" s="108" t="str">
        <f>VLOOKUP($A116,'PA GPS 2026 '!$A$4:$V$461,B$4,0)</f>
        <v>38-GRUPO DE TRABAJO DE ASUNTOS INTERNACIONALES</v>
      </c>
      <c r="C116" s="108">
        <f>VLOOKUP($A116,'PA GPS 2026 '!$A$4:$V$461,C$4,0)</f>
        <v>0</v>
      </c>
      <c r="D116" s="108" t="str">
        <f>VLOOKUP($A116,'PA GPS 2026 '!$A$4:$V$461,D$4,0)</f>
        <v>Actividad propia</v>
      </c>
      <c r="E116" s="108" t="str">
        <f>VLOOKUP($A116,'PA GPS 2026 '!$A$4:$V$461,E$4,0)</f>
        <v>38.1.3</v>
      </c>
      <c r="F116" s="108" t="str">
        <f>VLOOKUP($A116,'PA GPS 2026 '!$A$4:$V$461,F$4,0)</f>
        <v>N/A</v>
      </c>
      <c r="G116" s="108" t="str">
        <f>VLOOKUP($A116,'PA GPS 2026 '!$A$4:$V$461,G$4,0)</f>
        <v>N/A</v>
      </c>
      <c r="H116" s="108" t="str">
        <f>VLOOKUP($A116,'PA GPS 2026 '!$A$4:$V$461,H$4,0)</f>
        <v>N/A</v>
      </c>
      <c r="I116" s="108" t="str">
        <f>VLOOKUP($A116,'PA GPS 2026 '!$A$4:$V$461,I$4,0)</f>
        <v>N/A</v>
      </c>
      <c r="J116" s="108" t="str">
        <f>VLOOKUP($A116,'PA GPS 2026 '!$A$4:$V$461,J$4,0)</f>
        <v>N/A</v>
      </c>
      <c r="K116" s="108" t="str">
        <f>VLOOKUP($A116,'PA GPS 2026 '!$A$4:$V$461,K$4,0)</f>
        <v>N/A</v>
      </c>
      <c r="L116" s="108" t="str">
        <f>VLOOKUP($A116,'PA GPS 2026 '!$A$4:$V$461,L$4,0)</f>
        <v>N/A</v>
      </c>
      <c r="M116" s="108" t="str">
        <f>VLOOKUP($A116,'PA GPS 2026 '!$A$4:$V$461,M$4,0)</f>
        <v>N/A</v>
      </c>
      <c r="N116" s="108" t="str">
        <f>VLOOKUP($A116,'PA GPS 2026 '!$A$4:$V$461,N$4,0)</f>
        <v>N/A</v>
      </c>
      <c r="O116" s="108" t="str">
        <f>VLOOKUP($A116,'PA GPS 2026 '!$A$4:$V$461,O$4,0)</f>
        <v>Definir el plan de trabajo para el desarrollo de la estrategia  institucional de cooperación internacional  (Plan de trabajo de la implementación de la estrategia)</v>
      </c>
      <c r="P116" s="108">
        <f>VLOOKUP($A116,'PA GPS 2026 '!$A$4:$V$461,P$4,0)</f>
        <v>24</v>
      </c>
      <c r="Q116" s="108">
        <f>VLOOKUP($A116,'PA GPS 2026 '!$A$4:$V$461,Q$4,0)</f>
        <v>1</v>
      </c>
      <c r="R116" s="108" t="str">
        <f>VLOOKUP($A116,'PA GPS 2026 '!$A$4:$V$461,R$4,0)</f>
        <v>Númerica</v>
      </c>
      <c r="S116" s="108" t="str">
        <f>VLOOKUP($A116,'PA GPS 2026 '!$A$4:$V$461,S$4,0)</f>
        <v># de Plan de trabajo elaborado / 1 Plan de trabajo a elaborar</v>
      </c>
      <c r="T116" s="109">
        <f>VLOOKUP($A116,'PA GPS 2026 '!$A$4:$V$461,T$4,0)</f>
        <v>46154</v>
      </c>
      <c r="U116" s="109">
        <f>VLOOKUP($A116,'PA GPS 2026 '!$A$4:$V$461,U$4,0)</f>
        <v>46224</v>
      </c>
      <c r="V116" s="108" t="str">
        <f>VLOOKUP($A116,'PA GPS 2026 '!$A$4:$V$461,V$4,0)</f>
        <v>38-GRUPO DE TRABAJO DE ASUNTOS INTERNACIONALES</v>
      </c>
    </row>
    <row r="117" spans="1:22" ht="58.5" customHeight="1" x14ac:dyDescent="0.25">
      <c r="A117" s="12" t="s">
        <v>961</v>
      </c>
      <c r="B117" s="108" t="str">
        <f>VLOOKUP($A117,'PA GPS 2026 '!$A$4:$V$461,B$4,0)</f>
        <v>38-GRUPO DE TRABAJO DE ASUNTOS INTERNACIONALES</v>
      </c>
      <c r="C117" s="108">
        <f>VLOOKUP($A117,'PA GPS 2026 '!$A$4:$V$461,C$4,0)</f>
        <v>0</v>
      </c>
      <c r="D117" s="108" t="str">
        <f>VLOOKUP($A117,'PA GPS 2026 '!$A$4:$V$461,D$4,0)</f>
        <v>Actividad propia</v>
      </c>
      <c r="E117" s="108" t="str">
        <f>VLOOKUP($A117,'PA GPS 2026 '!$A$4:$V$461,E$4,0)</f>
        <v>38.1.4</v>
      </c>
      <c r="F117" s="108" t="str">
        <f>VLOOKUP($A117,'PA GPS 2026 '!$A$4:$V$461,F$4,0)</f>
        <v>N/A</v>
      </c>
      <c r="G117" s="108" t="str">
        <f>VLOOKUP($A117,'PA GPS 2026 '!$A$4:$V$461,G$4,0)</f>
        <v>N/A</v>
      </c>
      <c r="H117" s="108" t="str">
        <f>VLOOKUP($A117,'PA GPS 2026 '!$A$4:$V$461,H$4,0)</f>
        <v>N/A</v>
      </c>
      <c r="I117" s="108" t="str">
        <f>VLOOKUP($A117,'PA GPS 2026 '!$A$4:$V$461,I$4,0)</f>
        <v>N/A</v>
      </c>
      <c r="J117" s="108" t="str">
        <f>VLOOKUP($A117,'PA GPS 2026 '!$A$4:$V$461,J$4,0)</f>
        <v>N/A</v>
      </c>
      <c r="K117" s="108" t="str">
        <f>VLOOKUP($A117,'PA GPS 2026 '!$A$4:$V$461,K$4,0)</f>
        <v>N/A</v>
      </c>
      <c r="L117" s="108" t="str">
        <f>VLOOKUP($A117,'PA GPS 2026 '!$A$4:$V$461,L$4,0)</f>
        <v>N/A</v>
      </c>
      <c r="M117" s="108" t="str">
        <f>VLOOKUP($A117,'PA GPS 2026 '!$A$4:$V$461,M$4,0)</f>
        <v>N/A</v>
      </c>
      <c r="N117" s="108" t="str">
        <f>VLOOKUP($A117,'PA GPS 2026 '!$A$4:$V$461,N$4,0)</f>
        <v>N/A</v>
      </c>
      <c r="O117" s="108" t="str">
        <f>VLOOKUP($A117,'PA GPS 2026 '!$A$4:$V$461,O$4,0)</f>
        <v>Realizar seguimiento a la ejecución de la estrategia institucional de cooperación internacional  (Actas de reunión )</v>
      </c>
      <c r="P117" s="108">
        <f>VLOOKUP($A117,'PA GPS 2026 '!$A$4:$V$461,P$4,0)</f>
        <v>26</v>
      </c>
      <c r="Q117" s="108">
        <f>VLOOKUP($A117,'PA GPS 2026 '!$A$4:$V$461,Q$4,0)</f>
        <v>1</v>
      </c>
      <c r="R117" s="108" t="str">
        <f>VLOOKUP($A117,'PA GPS 2026 '!$A$4:$V$461,R$4,0)</f>
        <v>Númerica</v>
      </c>
      <c r="S117" s="108" t="str">
        <f>VLOOKUP($A117,'PA GPS 2026 '!$A$4:$V$461,S$4,0)</f>
        <v># de actividades ejecutadas / 1 actividades programadas</v>
      </c>
      <c r="T117" s="109">
        <f>VLOOKUP($A117,'PA GPS 2026 '!$A$4:$V$461,T$4,0)</f>
        <v>46224</v>
      </c>
      <c r="U117" s="109">
        <f>VLOOKUP($A117,'PA GPS 2026 '!$A$4:$V$461,U$4,0)</f>
        <v>46386</v>
      </c>
      <c r="V117" s="108" t="str">
        <f>VLOOKUP($A117,'PA GPS 2026 '!$A$4:$V$461,V$4,0)</f>
        <v>38-GRUPO DE TRABAJO DE ASUNTOS INTERNACIONALES</v>
      </c>
    </row>
    <row r="118" spans="1:22" ht="58.5" customHeight="1" x14ac:dyDescent="0.25">
      <c r="A118" s="12" t="s">
        <v>963</v>
      </c>
      <c r="B118" s="111" t="str">
        <f>VLOOKUP($A118,'PA GPS 2026 '!$A$4:$V$461,B$4,0)</f>
        <v>38-GRUPO DE TRABAJO DE ASUNTOS INTERNACIONALES</v>
      </c>
      <c r="C118" s="111">
        <f>VLOOKUP($A118,'PA GPS 2026 '!$A$4:$V$461,C$4,0)</f>
        <v>0</v>
      </c>
      <c r="D118" s="111" t="str">
        <f>VLOOKUP($A118,'PA GPS 2026 '!$A$4:$V$461,D$4,0)</f>
        <v>Producto</v>
      </c>
      <c r="E118" s="111" t="str">
        <f>VLOOKUP($A118,'PA GPS 2026 '!$A$4:$V$461,E$4,0)</f>
        <v>38.2</v>
      </c>
      <c r="F118" s="111" t="str">
        <f>VLOOKUP($A118,'PA GPS 2026 '!$A$4:$V$461,F$4,0)</f>
        <v>Innovador</v>
      </c>
      <c r="G118" s="111" t="str">
        <f>VLOOKUP($A118,'PA GPS 2026 '!$A$4:$V$461,G$4,0)</f>
        <v xml:space="preserve">Generar sinergias con agentes nacionales e internacionales que permitan potenciar las capacidades de la SIC.
</v>
      </c>
      <c r="H118" s="111" t="str">
        <f>VLOOKUP($A118,'PA GPS 2026 '!$A$4:$V$461,H$4,0)</f>
        <v xml:space="preserve">Cumplimiento de productos del PAI asociados a Generar sinergias con agentes nacionales e internacionales que permitan potenciar las capacidades de la SIC.
</v>
      </c>
      <c r="I118" s="111" t="str">
        <f>VLOOKUP($A118,'PA GPS 2026 '!$A$4:$V$461,I$4,0)</f>
        <v>1-Generación de oportunidades de cooperación y fortalecimiento de existentes con grupos de interés y de valor.-5-Direccionamiento de la oferta institucional con productos y/o servicios con enfoque preventivo, diferencial y territorial.</v>
      </c>
      <c r="J118" s="111" t="str">
        <f>VLOOKUP($A118,'PA GPS 2026 '!$A$4:$V$461,J$4,0)</f>
        <v>N/A</v>
      </c>
      <c r="K118" s="111" t="str">
        <f>VLOOKUP($A118,'PA GPS 2026 '!$A$4:$V$461,K$4,0)</f>
        <v>Si</v>
      </c>
      <c r="L118" s="111" t="str">
        <f>VLOOKUP($A118,'PA GPS 2026 '!$A$4:$V$461,L$4,0)</f>
        <v>FUNCIONAMIENTO</v>
      </c>
      <c r="M118" s="111" t="str">
        <f>VLOOKUP($A118,'PA GPS 2026 '!$A$4:$V$461,M$4,0)</f>
        <v>Política Planeación Institucional _DIMENSIÓN Direccionamiento Estratégico y Planeación</v>
      </c>
      <c r="N118" s="111" t="str">
        <f>VLOOKUP($A118,'PA GPS 2026 '!$A$4:$V$461,N$4,0)</f>
        <v>N/A</v>
      </c>
      <c r="O118" s="111" t="str">
        <f>VLOOKUP($A118,'PA GPS 2026 '!$A$4:$V$461,O$4,0)</f>
        <v>Documento de procedimiento de cooperación  internacional, elaborado.</v>
      </c>
      <c r="P118" s="111">
        <f>VLOOKUP($A118,'PA GPS 2026 '!$A$4:$V$461,P$4,0)</f>
        <v>50</v>
      </c>
      <c r="Q118" s="111">
        <f>VLOOKUP($A118,'PA GPS 2026 '!$A$4:$V$461,Q$4,0)</f>
        <v>1</v>
      </c>
      <c r="R118" s="111" t="str">
        <f>VLOOKUP($A118,'PA GPS 2026 '!$A$4:$V$461,R$4,0)</f>
        <v>Númerica</v>
      </c>
      <c r="S118" s="111" t="str">
        <f>VLOOKUP($A118,'PA GPS 2026 '!$A$4:$V$461,S$4,0)</f>
        <v># de Número de secciones elaborados para el manual / 1 Total de secciones definidos para el manual.</v>
      </c>
      <c r="T118" s="112">
        <f>VLOOKUP($A118,'PA GPS 2026 '!$A$4:$V$461,T$4,0)</f>
        <v>46036</v>
      </c>
      <c r="U118" s="112">
        <f>VLOOKUP($A118,'PA GPS 2026 '!$A$4:$V$461,U$4,0)</f>
        <v>46386</v>
      </c>
      <c r="V118" s="111" t="str">
        <f>VLOOKUP($A118,'PA GPS 2026 '!$A$4:$V$461,V$4,0)</f>
        <v>30-OFICINA ASESORA DE PLANEACIÓN;
38-GRUPO DE TRABAJO DE ASUNTOS INTERNACIONALES</v>
      </c>
    </row>
    <row r="119" spans="1:22" ht="58.5" customHeight="1" x14ac:dyDescent="0.25">
      <c r="A119" s="12" t="s">
        <v>967</v>
      </c>
      <c r="B119" s="108" t="str">
        <f>VLOOKUP($A119,'PA GPS 2026 '!$A$4:$V$461,B$4,0)</f>
        <v>38-GRUPO DE TRABAJO DE ASUNTOS INTERNACIONALES</v>
      </c>
      <c r="C119" s="108">
        <f>VLOOKUP($A119,'PA GPS 2026 '!$A$4:$V$461,C$4,0)</f>
        <v>0</v>
      </c>
      <c r="D119" s="108" t="str">
        <f>VLOOKUP($A119,'PA GPS 2026 '!$A$4:$V$461,D$4,0)</f>
        <v>Actividad propia</v>
      </c>
      <c r="E119" s="108" t="str">
        <f>VLOOKUP($A119,'PA GPS 2026 '!$A$4:$V$461,E$4,0)</f>
        <v>38.2.1</v>
      </c>
      <c r="F119" s="108" t="str">
        <f>VLOOKUP($A119,'PA GPS 2026 '!$A$4:$V$461,F$4,0)</f>
        <v>N/A</v>
      </c>
      <c r="G119" s="108" t="str">
        <f>VLOOKUP($A119,'PA GPS 2026 '!$A$4:$V$461,G$4,0)</f>
        <v>N/A</v>
      </c>
      <c r="H119" s="108" t="str">
        <f>VLOOKUP($A119,'PA GPS 2026 '!$A$4:$V$461,H$4,0)</f>
        <v>N/A</v>
      </c>
      <c r="I119" s="108" t="str">
        <f>VLOOKUP($A119,'PA GPS 2026 '!$A$4:$V$461,I$4,0)</f>
        <v>N/A</v>
      </c>
      <c r="J119" s="108" t="str">
        <f>VLOOKUP($A119,'PA GPS 2026 '!$A$4:$V$461,J$4,0)</f>
        <v>N/A</v>
      </c>
      <c r="K119" s="108" t="str">
        <f>VLOOKUP($A119,'PA GPS 2026 '!$A$4:$V$461,K$4,0)</f>
        <v>N/A</v>
      </c>
      <c r="L119" s="108" t="str">
        <f>VLOOKUP($A119,'PA GPS 2026 '!$A$4:$V$461,L$4,0)</f>
        <v>N/A</v>
      </c>
      <c r="M119" s="108" t="str">
        <f>VLOOKUP($A119,'PA GPS 2026 '!$A$4:$V$461,M$4,0)</f>
        <v>N/A</v>
      </c>
      <c r="N119" s="108" t="str">
        <f>VLOOKUP($A119,'PA GPS 2026 '!$A$4:$V$461,N$4,0)</f>
        <v>N/A</v>
      </c>
      <c r="O119" s="108" t="str">
        <f>VLOOKUP($A119,'PA GPS 2026 '!$A$4:$V$461,O$4,0)</f>
        <v>Diseñar el contexto de la cooperación internacional (Documento elaborado)</v>
      </c>
      <c r="P119" s="108">
        <f>VLOOKUP($A119,'PA GPS 2026 '!$A$4:$V$461,P$4,0)</f>
        <v>30</v>
      </c>
      <c r="Q119" s="108">
        <f>VLOOKUP($A119,'PA GPS 2026 '!$A$4:$V$461,Q$4,0)</f>
        <v>1</v>
      </c>
      <c r="R119" s="108" t="str">
        <f>VLOOKUP($A119,'PA GPS 2026 '!$A$4:$V$461,R$4,0)</f>
        <v>Númerica</v>
      </c>
      <c r="S119" s="108" t="str">
        <f>VLOOKUP($A119,'PA GPS 2026 '!$A$4:$V$461,S$4,0)</f>
        <v># de Documento elaborado / 1 Documento a elaborar</v>
      </c>
      <c r="T119" s="109">
        <f>VLOOKUP($A119,'PA GPS 2026 '!$A$4:$V$461,T$4,0)</f>
        <v>46036</v>
      </c>
      <c r="U119" s="109">
        <f>VLOOKUP($A119,'PA GPS 2026 '!$A$4:$V$461,U$4,0)</f>
        <v>46083</v>
      </c>
      <c r="V119" s="108" t="str">
        <f>VLOOKUP($A119,'PA GPS 2026 '!$A$4:$V$461,V$4,0)</f>
        <v>30-OFICINA ASESORA DE PLANEACIÓN;
38-GRUPO DE TRABAJO DE ASUNTOS INTERNACIONALES</v>
      </c>
    </row>
    <row r="120" spans="1:22" ht="58.5" customHeight="1" x14ac:dyDescent="0.25">
      <c r="A120" s="12" t="s">
        <v>970</v>
      </c>
      <c r="B120" s="108" t="str">
        <f>VLOOKUP($A120,'PA GPS 2026 '!$A$4:$V$461,B$4,0)</f>
        <v>38-GRUPO DE TRABAJO DE ASUNTOS INTERNACIONALES</v>
      </c>
      <c r="C120" s="108">
        <f>VLOOKUP($A120,'PA GPS 2026 '!$A$4:$V$461,C$4,0)</f>
        <v>0</v>
      </c>
      <c r="D120" s="108" t="str">
        <f>VLOOKUP($A120,'PA GPS 2026 '!$A$4:$V$461,D$4,0)</f>
        <v>Actividad propia</v>
      </c>
      <c r="E120" s="108" t="str">
        <f>VLOOKUP($A120,'PA GPS 2026 '!$A$4:$V$461,E$4,0)</f>
        <v>38.2.2</v>
      </c>
      <c r="F120" s="108" t="str">
        <f>VLOOKUP($A120,'PA GPS 2026 '!$A$4:$V$461,F$4,0)</f>
        <v>N/A</v>
      </c>
      <c r="G120" s="108" t="str">
        <f>VLOOKUP($A120,'PA GPS 2026 '!$A$4:$V$461,G$4,0)</f>
        <v>N/A</v>
      </c>
      <c r="H120" s="108" t="str">
        <f>VLOOKUP($A120,'PA GPS 2026 '!$A$4:$V$461,H$4,0)</f>
        <v>N/A</v>
      </c>
      <c r="I120" s="108" t="str">
        <f>VLOOKUP($A120,'PA GPS 2026 '!$A$4:$V$461,I$4,0)</f>
        <v>N/A</v>
      </c>
      <c r="J120" s="108" t="str">
        <f>VLOOKUP($A120,'PA GPS 2026 '!$A$4:$V$461,J$4,0)</f>
        <v>N/A</v>
      </c>
      <c r="K120" s="108" t="str">
        <f>VLOOKUP($A120,'PA GPS 2026 '!$A$4:$V$461,K$4,0)</f>
        <v>N/A</v>
      </c>
      <c r="L120" s="108" t="str">
        <f>VLOOKUP($A120,'PA GPS 2026 '!$A$4:$V$461,L$4,0)</f>
        <v>N/A</v>
      </c>
      <c r="M120" s="108" t="str">
        <f>VLOOKUP($A120,'PA GPS 2026 '!$A$4:$V$461,M$4,0)</f>
        <v>N/A</v>
      </c>
      <c r="N120" s="108" t="str">
        <f>VLOOKUP($A120,'PA GPS 2026 '!$A$4:$V$461,N$4,0)</f>
        <v>N/A</v>
      </c>
      <c r="O120" s="108" t="str">
        <f>VLOOKUP($A120,'PA GPS 2026 '!$A$4:$V$461,O$4,0)</f>
        <v>Realizar mesa de trabajo para definir  tipo documental dentro del SIGI  (Acta de reunión y listado de asistencia)</v>
      </c>
      <c r="P120" s="108">
        <f>VLOOKUP($A120,'PA GPS 2026 '!$A$4:$V$461,P$4,0)</f>
        <v>20</v>
      </c>
      <c r="Q120" s="108">
        <f>VLOOKUP($A120,'PA GPS 2026 '!$A$4:$V$461,Q$4,0)</f>
        <v>1</v>
      </c>
      <c r="R120" s="108" t="str">
        <f>VLOOKUP($A120,'PA GPS 2026 '!$A$4:$V$461,R$4,0)</f>
        <v>Númerica</v>
      </c>
      <c r="S120" s="108" t="str">
        <f>VLOOKUP($A120,'PA GPS 2026 '!$A$4:$V$461,S$4,0)</f>
        <v># de Mesa de trabajo realizada / 1 Mesa de trabajo a realizar</v>
      </c>
      <c r="T120" s="109">
        <f>VLOOKUP($A120,'PA GPS 2026 '!$A$4:$V$461,T$4,0)</f>
        <v>46083</v>
      </c>
      <c r="U120" s="109">
        <f>VLOOKUP($A120,'PA GPS 2026 '!$A$4:$V$461,U$4,0)</f>
        <v>46106</v>
      </c>
      <c r="V120" s="108" t="str">
        <f>VLOOKUP($A120,'PA GPS 2026 '!$A$4:$V$461,V$4,0)</f>
        <v>30-OFICINA ASESORA DE PLANEACIÓN;
38-GRUPO DE TRABAJO DE ASUNTOS INTERNACIONALES</v>
      </c>
    </row>
    <row r="121" spans="1:22" ht="58.5" customHeight="1" x14ac:dyDescent="0.25">
      <c r="A121" s="12" t="s">
        <v>973</v>
      </c>
      <c r="B121" s="108" t="str">
        <f>VLOOKUP($A121,'PA GPS 2026 '!$A$4:$V$461,B$4,0)</f>
        <v>38-GRUPO DE TRABAJO DE ASUNTOS INTERNACIONALES</v>
      </c>
      <c r="C121" s="108">
        <f>VLOOKUP($A121,'PA GPS 2026 '!$A$4:$V$461,C$4,0)</f>
        <v>0</v>
      </c>
      <c r="D121" s="108" t="str">
        <f>VLOOKUP($A121,'PA GPS 2026 '!$A$4:$V$461,D$4,0)</f>
        <v>Actividad propia</v>
      </c>
      <c r="E121" s="108" t="str">
        <f>VLOOKUP($A121,'PA GPS 2026 '!$A$4:$V$461,E$4,0)</f>
        <v>38.2.3</v>
      </c>
      <c r="F121" s="108" t="str">
        <f>VLOOKUP($A121,'PA GPS 2026 '!$A$4:$V$461,F$4,0)</f>
        <v>N/A</v>
      </c>
      <c r="G121" s="108" t="str">
        <f>VLOOKUP($A121,'PA GPS 2026 '!$A$4:$V$461,G$4,0)</f>
        <v>N/A</v>
      </c>
      <c r="H121" s="108" t="str">
        <f>VLOOKUP($A121,'PA GPS 2026 '!$A$4:$V$461,H$4,0)</f>
        <v>N/A</v>
      </c>
      <c r="I121" s="108" t="str">
        <f>VLOOKUP($A121,'PA GPS 2026 '!$A$4:$V$461,I$4,0)</f>
        <v>N/A</v>
      </c>
      <c r="J121" s="108" t="str">
        <f>VLOOKUP($A121,'PA GPS 2026 '!$A$4:$V$461,J$4,0)</f>
        <v>N/A</v>
      </c>
      <c r="K121" s="108" t="str">
        <f>VLOOKUP($A121,'PA GPS 2026 '!$A$4:$V$461,K$4,0)</f>
        <v>N/A</v>
      </c>
      <c r="L121" s="108" t="str">
        <f>VLOOKUP($A121,'PA GPS 2026 '!$A$4:$V$461,L$4,0)</f>
        <v>N/A</v>
      </c>
      <c r="M121" s="108" t="str">
        <f>VLOOKUP($A121,'PA GPS 2026 '!$A$4:$V$461,M$4,0)</f>
        <v>N/A</v>
      </c>
      <c r="N121" s="108" t="str">
        <f>VLOOKUP($A121,'PA GPS 2026 '!$A$4:$V$461,N$4,0)</f>
        <v>N/A</v>
      </c>
      <c r="O121" s="108" t="str">
        <f>VLOOKUP($A121,'PA GPS 2026 '!$A$4:$V$461,O$4,0)</f>
        <v>Elaborar  y enviar el documento con lineamientos de cooperación internacional (Captura de pantalla  del correo del envío del documento elaborado)</v>
      </c>
      <c r="P121" s="108">
        <f>VLOOKUP($A121,'PA GPS 2026 '!$A$4:$V$461,P$4,0)</f>
        <v>20</v>
      </c>
      <c r="Q121" s="108">
        <f>VLOOKUP($A121,'PA GPS 2026 '!$A$4:$V$461,Q$4,0)</f>
        <v>1</v>
      </c>
      <c r="R121" s="108" t="str">
        <f>VLOOKUP($A121,'PA GPS 2026 '!$A$4:$V$461,R$4,0)</f>
        <v>Númerica</v>
      </c>
      <c r="S121" s="108" t="str">
        <f>VLOOKUP($A121,'PA GPS 2026 '!$A$4:$V$461,S$4,0)</f>
        <v># de Documento elaborado / 1 Documento a elaborar</v>
      </c>
      <c r="T121" s="109">
        <f>VLOOKUP($A121,'PA GPS 2026 '!$A$4:$V$461,T$4,0)</f>
        <v>46107</v>
      </c>
      <c r="U121" s="109">
        <f>VLOOKUP($A121,'PA GPS 2026 '!$A$4:$V$461,U$4,0)</f>
        <v>46230</v>
      </c>
      <c r="V121" s="108" t="str">
        <f>VLOOKUP($A121,'PA GPS 2026 '!$A$4:$V$461,V$4,0)</f>
        <v>38-GRUPO DE TRABAJO DE ASUNTOS INTERNACIONALES</v>
      </c>
    </row>
    <row r="122" spans="1:22" ht="58.5" customHeight="1" x14ac:dyDescent="0.25">
      <c r="A122" s="12" t="s">
        <v>975</v>
      </c>
      <c r="B122" s="108" t="str">
        <f>VLOOKUP($A122,'PA GPS 2026 '!$A$4:$V$461,B$4,0)</f>
        <v>38-GRUPO DE TRABAJO DE ASUNTOS INTERNACIONALES</v>
      </c>
      <c r="C122" s="108">
        <f>VLOOKUP($A122,'PA GPS 2026 '!$A$4:$V$461,C$4,0)</f>
        <v>0</v>
      </c>
      <c r="D122" s="108" t="str">
        <f>VLOOKUP($A122,'PA GPS 2026 '!$A$4:$V$461,D$4,0)</f>
        <v>Actividad sin participación</v>
      </c>
      <c r="E122" s="108" t="str">
        <f>VLOOKUP($A122,'PA GPS 2026 '!$A$4:$V$461,E$4,0)</f>
        <v>38.2.4</v>
      </c>
      <c r="F122" s="108" t="str">
        <f>VLOOKUP($A122,'PA GPS 2026 '!$A$4:$V$461,F$4,0)</f>
        <v>N/A</v>
      </c>
      <c r="G122" s="108" t="str">
        <f>VLOOKUP($A122,'PA GPS 2026 '!$A$4:$V$461,G$4,0)</f>
        <v>N/A</v>
      </c>
      <c r="H122" s="108" t="str">
        <f>VLOOKUP($A122,'PA GPS 2026 '!$A$4:$V$461,H$4,0)</f>
        <v>N/A</v>
      </c>
      <c r="I122" s="108" t="str">
        <f>VLOOKUP($A122,'PA GPS 2026 '!$A$4:$V$461,I$4,0)</f>
        <v>N/A</v>
      </c>
      <c r="J122" s="108" t="str">
        <f>VLOOKUP($A122,'PA GPS 2026 '!$A$4:$V$461,J$4,0)</f>
        <v>N/A</v>
      </c>
      <c r="K122" s="108" t="str">
        <f>VLOOKUP($A122,'PA GPS 2026 '!$A$4:$V$461,K$4,0)</f>
        <v>N/A</v>
      </c>
      <c r="L122" s="108" t="str">
        <f>VLOOKUP($A122,'PA GPS 2026 '!$A$4:$V$461,L$4,0)</f>
        <v>N/A</v>
      </c>
      <c r="M122" s="108" t="str">
        <f>VLOOKUP($A122,'PA GPS 2026 '!$A$4:$V$461,M$4,0)</f>
        <v>N/A</v>
      </c>
      <c r="N122" s="108" t="str">
        <f>VLOOKUP($A122,'PA GPS 2026 '!$A$4:$V$461,N$4,0)</f>
        <v>N/A</v>
      </c>
      <c r="O122" s="108" t="str">
        <f>VLOOKUP($A122,'PA GPS 2026 '!$A$4:$V$461,O$4,0)</f>
        <v>Revisión y aprobación del documento (Captura de pantalla de correo con el documento revisado y aprobado)</v>
      </c>
      <c r="P122" s="108">
        <f>VLOOKUP($A122,'PA GPS 2026 '!$A$4:$V$461,P$4,0)</f>
        <v>0</v>
      </c>
      <c r="Q122" s="108">
        <f>VLOOKUP($A122,'PA GPS 2026 '!$A$4:$V$461,Q$4,0)</f>
        <v>1</v>
      </c>
      <c r="R122" s="108" t="str">
        <f>VLOOKUP($A122,'PA GPS 2026 '!$A$4:$V$461,R$4,0)</f>
        <v>Númerica</v>
      </c>
      <c r="S122" s="108" t="str">
        <f>VLOOKUP($A122,'PA GPS 2026 '!$A$4:$V$461,S$4,0)</f>
        <v># de Documento enviado / 1 Documento a enviar</v>
      </c>
      <c r="T122" s="109">
        <f>VLOOKUP($A122,'PA GPS 2026 '!$A$4:$V$461,T$4,0)</f>
        <v>46231</v>
      </c>
      <c r="U122" s="109">
        <f>VLOOKUP($A122,'PA GPS 2026 '!$A$4:$V$461,U$4,0)</f>
        <v>46295</v>
      </c>
      <c r="V122" s="108" t="str">
        <f>VLOOKUP($A122,'PA GPS 2026 '!$A$4:$V$461,V$4,0)</f>
        <v>30-OFICINA ASESORA DE PLANEACIÓN</v>
      </c>
    </row>
    <row r="123" spans="1:22" ht="58.5" customHeight="1" x14ac:dyDescent="0.25">
      <c r="A123" s="12" t="s">
        <v>978</v>
      </c>
      <c r="B123" s="108" t="str">
        <f>VLOOKUP($A123,'PA GPS 2026 '!$A$4:$V$461,B$4,0)</f>
        <v>38-GRUPO DE TRABAJO DE ASUNTOS INTERNACIONALES</v>
      </c>
      <c r="C123" s="108">
        <f>VLOOKUP($A123,'PA GPS 2026 '!$A$4:$V$461,C$4,0)</f>
        <v>0</v>
      </c>
      <c r="D123" s="108" t="str">
        <f>VLOOKUP($A123,'PA GPS 2026 '!$A$4:$V$461,D$4,0)</f>
        <v>Actividad propia</v>
      </c>
      <c r="E123" s="108" t="str">
        <f>VLOOKUP($A123,'PA GPS 2026 '!$A$4:$V$461,E$4,0)</f>
        <v>38.2.5</v>
      </c>
      <c r="F123" s="108" t="str">
        <f>VLOOKUP($A123,'PA GPS 2026 '!$A$4:$V$461,F$4,0)</f>
        <v>N/A</v>
      </c>
      <c r="G123" s="108" t="str">
        <f>VLOOKUP($A123,'PA GPS 2026 '!$A$4:$V$461,G$4,0)</f>
        <v>N/A</v>
      </c>
      <c r="H123" s="108" t="str">
        <f>VLOOKUP($A123,'PA GPS 2026 '!$A$4:$V$461,H$4,0)</f>
        <v>N/A</v>
      </c>
      <c r="I123" s="108" t="str">
        <f>VLOOKUP($A123,'PA GPS 2026 '!$A$4:$V$461,I$4,0)</f>
        <v>N/A</v>
      </c>
      <c r="J123" s="108" t="str">
        <f>VLOOKUP($A123,'PA GPS 2026 '!$A$4:$V$461,J$4,0)</f>
        <v>N/A</v>
      </c>
      <c r="K123" s="108" t="str">
        <f>VLOOKUP($A123,'PA GPS 2026 '!$A$4:$V$461,K$4,0)</f>
        <v>N/A</v>
      </c>
      <c r="L123" s="108" t="str">
        <f>VLOOKUP($A123,'PA GPS 2026 '!$A$4:$V$461,L$4,0)</f>
        <v>N/A</v>
      </c>
      <c r="M123" s="108" t="str">
        <f>VLOOKUP($A123,'PA GPS 2026 '!$A$4:$V$461,M$4,0)</f>
        <v>N/A</v>
      </c>
      <c r="N123" s="108" t="str">
        <f>VLOOKUP($A123,'PA GPS 2026 '!$A$4:$V$461,N$4,0)</f>
        <v>N/A</v>
      </c>
      <c r="O123" s="108" t="str">
        <f>VLOOKUP($A123,'PA GPS 2026 '!$A$4:$V$461,O$4,0)</f>
        <v>Socializar el documento con los lineamientos de cooperación internacional (Listado de asistencia de la socialización a las delegaturas )</v>
      </c>
      <c r="P123" s="108">
        <f>VLOOKUP($A123,'PA GPS 2026 '!$A$4:$V$461,P$4,0)</f>
        <v>30</v>
      </c>
      <c r="Q123" s="108">
        <f>VLOOKUP($A123,'PA GPS 2026 '!$A$4:$V$461,Q$4,0)</f>
        <v>1</v>
      </c>
      <c r="R123" s="108" t="str">
        <f>VLOOKUP($A123,'PA GPS 2026 '!$A$4:$V$461,R$4,0)</f>
        <v>Númerica</v>
      </c>
      <c r="S123" s="108" t="str">
        <f>VLOOKUP($A123,'PA GPS 2026 '!$A$4:$V$461,S$4,0)</f>
        <v># de Socialización realizada / 1 Socialización a realizar</v>
      </c>
      <c r="T123" s="109">
        <f>VLOOKUP($A123,'PA GPS 2026 '!$A$4:$V$461,T$4,0)</f>
        <v>46296</v>
      </c>
      <c r="U123" s="109">
        <f>VLOOKUP($A123,'PA GPS 2026 '!$A$4:$V$461,U$4,0)</f>
        <v>46386</v>
      </c>
      <c r="V123" s="108" t="str">
        <f>VLOOKUP($A123,'PA GPS 2026 '!$A$4:$V$461,V$4,0)</f>
        <v>38-GRUPO DE TRABAJO DE ASUNTOS INTERNACIONALES</v>
      </c>
    </row>
    <row r="124" spans="1:22" ht="58.5" customHeight="1" x14ac:dyDescent="0.25">
      <c r="A124" s="12" t="s">
        <v>88</v>
      </c>
      <c r="B124" s="111" t="str">
        <f>VLOOKUP($A124,'PA GPS 2026 '!$A$4:$V$461,B$4,0)</f>
        <v>50-OFICINA DE CONTROL INTERNO</v>
      </c>
      <c r="C124" s="111">
        <f>VLOOKUP($A124,'PA GPS 2026 '!$A$4:$V$461,C$4,0)</f>
        <v>0</v>
      </c>
      <c r="D124" s="111" t="str">
        <f>VLOOKUP($A124,'PA GPS 2026 '!$A$4:$V$461,D$4,0)</f>
        <v>Producto</v>
      </c>
      <c r="E124" s="111" t="str">
        <f>VLOOKUP($A124,'PA GPS 2026 '!$A$4:$V$461,E$4,0)</f>
        <v>50.1</v>
      </c>
      <c r="F124" s="111" t="str">
        <f>VLOOKUP($A124,'PA GPS 2026 '!$A$4:$V$461,F$4,0)</f>
        <v>Operativo</v>
      </c>
      <c r="G124" s="111" t="str">
        <f>VLOOKUP($A124,'PA GPS 2026 '!$A$4:$V$461,G$4,0)</f>
        <v>Fortalecer el Sistema Integral de Gestión Institucional en el marco del Modelo Integrado de Planeación y gestión para mejorar la prestación del servicio.</v>
      </c>
      <c r="H124" s="111" t="str">
        <f>VLOOKUP($A124,'PA GPS 2026 '!$A$4:$V$461,H$4,0)</f>
        <v xml:space="preserve">Cumplimiento de productos del PAI asociados a Fortacer el Sistema Integral de Gestión Institucional para mejorar la prestación del servicio. 
</v>
      </c>
      <c r="I124" s="111" t="str">
        <f>VLOOKUP($A124,'PA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24" s="111" t="str">
        <f>VLOOKUP($A124,'PA GPS 2026 '!$A$4:$V$461,J$4,0)</f>
        <v>N/A</v>
      </c>
      <c r="K124" s="111" t="str">
        <f>VLOOKUP($A124,'PA GPS 2026 '!$A$4:$V$461,K$4,0)</f>
        <v>No</v>
      </c>
      <c r="L124" s="111" t="str">
        <f>VLOOKUP($A124,'PA GPS 2026 '!$A$4:$V$461,L$4,0)</f>
        <v>N/A</v>
      </c>
      <c r="M124" s="111" t="str">
        <f>VLOOKUP($A124,'PA GPS 2026 '!$A$4:$V$461,M$4,0)</f>
        <v>Política Control Interno _DIMENSIÓN Control Interno</v>
      </c>
      <c r="N124" s="111" t="str">
        <f>VLOOKUP($A124,'PA GPS 2026 '!$A$4:$V$461,N$4,0)</f>
        <v>N/A</v>
      </c>
      <c r="O124" s="111" t="str">
        <f>VLOOKUP($A124,'PA GPS 2026 '!$A$4:$V$461,O$4,0)</f>
        <v>Plan Anual de Auditorías vigencia 2026 ejecutado y presentado al CICCI. (Actas del CICCI firmadas por Superintendente y jefe OCI.)</v>
      </c>
      <c r="P124" s="111">
        <f>VLOOKUP($A124,'PA GPS 2026 '!$A$4:$V$461,P$4,0)</f>
        <v>40</v>
      </c>
      <c r="Q124" s="111">
        <f>VLOOKUP($A124,'PA GPS 2026 '!$A$4:$V$461,Q$4,0)</f>
        <v>40</v>
      </c>
      <c r="R124" s="111" t="str">
        <f>VLOOKUP($A124,'PA GPS 2026 '!$A$4:$V$461,R$4,0)</f>
        <v>Porcentual</v>
      </c>
      <c r="S124" s="111" t="str">
        <f>VLOOKUP($A124,'PA GPS 2026 '!$A$4:$V$461,S$4,0)</f>
        <v>% de % Plan Ejecutado / 40% de % Plan a Ejecutar</v>
      </c>
      <c r="T124" s="112">
        <f>VLOOKUP($A124,'PA GPS 2026 '!$A$4:$V$461,T$4,0)</f>
        <v>46024</v>
      </c>
      <c r="U124" s="112">
        <f>VLOOKUP($A124,'PA GPS 2026 '!$A$4:$V$461,U$4,0)</f>
        <v>46387</v>
      </c>
      <c r="V124" s="111" t="str">
        <f>VLOOKUP($A124,'PA GPS 2026 '!$A$4:$V$461,V$4,0)</f>
        <v>50-OFICINA DE CONTROL INTERNO</v>
      </c>
    </row>
    <row r="125" spans="1:22" ht="58.5" customHeight="1" x14ac:dyDescent="0.25">
      <c r="A125" s="12" t="s">
        <v>91</v>
      </c>
      <c r="B125" s="108" t="str">
        <f>VLOOKUP($A125,'PA GPS 2026 '!$A$4:$V$461,B$4,0)</f>
        <v>50-OFICINA DE CONTROL INTERNO</v>
      </c>
      <c r="C125" s="108">
        <f>VLOOKUP($A125,'PA GPS 2026 '!$A$4:$V$461,C$4,0)</f>
        <v>0</v>
      </c>
      <c r="D125" s="108" t="str">
        <f>VLOOKUP($A125,'PA GPS 2026 '!$A$4:$V$461,D$4,0)</f>
        <v>Actividad propia</v>
      </c>
      <c r="E125" s="108" t="str">
        <f>VLOOKUP($A125,'PA GPS 2026 '!$A$4:$V$461,E$4,0)</f>
        <v>50.1.1</v>
      </c>
      <c r="F125" s="108" t="str">
        <f>VLOOKUP($A125,'PA GPS 2026 '!$A$4:$V$461,F$4,0)</f>
        <v>N/A</v>
      </c>
      <c r="G125" s="108" t="str">
        <f>VLOOKUP($A125,'PA GPS 2026 '!$A$4:$V$461,G$4,0)</f>
        <v>N/A</v>
      </c>
      <c r="H125" s="108" t="str">
        <f>VLOOKUP($A125,'PA GPS 2026 '!$A$4:$V$461,H$4,0)</f>
        <v>N/A</v>
      </c>
      <c r="I125" s="108" t="str">
        <f>VLOOKUP($A125,'PA GPS 2026 '!$A$4:$V$461,I$4,0)</f>
        <v>N/A</v>
      </c>
      <c r="J125" s="108" t="str">
        <f>VLOOKUP($A125,'PA GPS 2026 '!$A$4:$V$461,J$4,0)</f>
        <v>N/A</v>
      </c>
      <c r="K125" s="108" t="str">
        <f>VLOOKUP($A125,'PA GPS 2026 '!$A$4:$V$461,K$4,0)</f>
        <v>N/A</v>
      </c>
      <c r="L125" s="108" t="str">
        <f>VLOOKUP($A125,'PA GPS 2026 '!$A$4:$V$461,L$4,0)</f>
        <v>N/A</v>
      </c>
      <c r="M125" s="108" t="str">
        <f>VLOOKUP($A125,'PA GPS 2026 '!$A$4:$V$461,M$4,0)</f>
        <v>N/A</v>
      </c>
      <c r="N125" s="108" t="str">
        <f>VLOOKUP($A125,'PA GPS 2026 '!$A$4:$V$461,N$4,0)</f>
        <v>N/A</v>
      </c>
      <c r="O125" s="108" t="str">
        <f>VLOOKUP($A125,'PA GPS 2026 '!$A$4:$V$461,O$4,0)</f>
        <v>Ejecutar el plan anual de auditoría vigencia 2026 aprobado por el  Comité de Coordinación de Control Interno (Informes de auditorías internas basadas en riesgos, e informes de cumplimiento realizados)
(Plan Anual de auditorias con seguimiento y sus respectivas evidencias.)</v>
      </c>
      <c r="P125" s="108">
        <f>VLOOKUP($A125,'PA GPS 2026 '!$A$4:$V$461,P$4,0)</f>
        <v>80</v>
      </c>
      <c r="Q125" s="108">
        <f>VLOOKUP($A125,'PA GPS 2026 '!$A$4:$V$461,Q$4,0)</f>
        <v>100</v>
      </c>
      <c r="R125" s="108" t="str">
        <f>VLOOKUP($A125,'PA GPS 2026 '!$A$4:$V$461,R$4,0)</f>
        <v>Porcentual</v>
      </c>
      <c r="S125" s="108" t="str">
        <f>VLOOKUP($A125,'PA GPS 2026 '!$A$4:$V$461,S$4,0)</f>
        <v>% de Actividades o Porcentaje de ejecución del Plan / 100% de Actividades a ejecutar o Porcentaje del Plan a ejecutar</v>
      </c>
      <c r="T125" s="109">
        <f>VLOOKUP($A125,'PA GPS 2026 '!$A$4:$V$461,T$4,0)</f>
        <v>46024</v>
      </c>
      <c r="U125" s="109">
        <f>VLOOKUP($A125,'PA GPS 2026 '!$A$4:$V$461,U$4,0)</f>
        <v>46387</v>
      </c>
      <c r="V125" s="108" t="str">
        <f>VLOOKUP($A125,'PA GPS 2026 '!$A$4:$V$461,V$4,0)</f>
        <v>50-OFICINA DE CONTROL INTERNO</v>
      </c>
    </row>
    <row r="126" spans="1:22" ht="58.5" customHeight="1" x14ac:dyDescent="0.25">
      <c r="A126" s="12" t="s">
        <v>92</v>
      </c>
      <c r="B126" s="108" t="str">
        <f>VLOOKUP($A126,'PA GPS 2026 '!$A$4:$V$461,B$4,0)</f>
        <v>50-OFICINA DE CONTROL INTERNO</v>
      </c>
      <c r="C126" s="108">
        <f>VLOOKUP($A126,'PA GPS 2026 '!$A$4:$V$461,C$4,0)</f>
        <v>0</v>
      </c>
      <c r="D126" s="108" t="str">
        <f>VLOOKUP($A126,'PA GPS 2026 '!$A$4:$V$461,D$4,0)</f>
        <v>Actividad propia</v>
      </c>
      <c r="E126" s="108" t="str">
        <f>VLOOKUP($A126,'PA GPS 2026 '!$A$4:$V$461,E$4,0)</f>
        <v>50.1.2</v>
      </c>
      <c r="F126" s="108" t="str">
        <f>VLOOKUP($A126,'PA GPS 2026 '!$A$4:$V$461,F$4,0)</f>
        <v>N/A</v>
      </c>
      <c r="G126" s="108" t="str">
        <f>VLOOKUP($A126,'PA GPS 2026 '!$A$4:$V$461,G$4,0)</f>
        <v>N/A</v>
      </c>
      <c r="H126" s="108" t="str">
        <f>VLOOKUP($A126,'PA GPS 2026 '!$A$4:$V$461,H$4,0)</f>
        <v>N/A</v>
      </c>
      <c r="I126" s="108" t="str">
        <f>VLOOKUP($A126,'PA GPS 2026 '!$A$4:$V$461,I$4,0)</f>
        <v>N/A</v>
      </c>
      <c r="J126" s="108" t="str">
        <f>VLOOKUP($A126,'PA GPS 2026 '!$A$4:$V$461,J$4,0)</f>
        <v>N/A</v>
      </c>
      <c r="K126" s="108" t="str">
        <f>VLOOKUP($A126,'PA GPS 2026 '!$A$4:$V$461,K$4,0)</f>
        <v>N/A</v>
      </c>
      <c r="L126" s="108" t="str">
        <f>VLOOKUP($A126,'PA GPS 2026 '!$A$4:$V$461,L$4,0)</f>
        <v>N/A</v>
      </c>
      <c r="M126" s="108" t="str">
        <f>VLOOKUP($A126,'PA GPS 2026 '!$A$4:$V$461,M$4,0)</f>
        <v>N/A</v>
      </c>
      <c r="N126" s="108" t="str">
        <f>VLOOKUP($A126,'PA GPS 2026 '!$A$4:$V$461,N$4,0)</f>
        <v>N/A</v>
      </c>
      <c r="O126" s="108" t="str">
        <f>VLOOKUP($A126,'PA GPS 2026 '!$A$4:$V$461,O$4,0)</f>
        <v>Presentar ante el Comité de Coordinación de Control Interno el resultado del cumplimiento del Plan Anual de Auditorías vigencia 2026. (Actas del CICCI firmadas por. Superintendente y jefe OCI.)</v>
      </c>
      <c r="P126" s="108">
        <f>VLOOKUP($A126,'PA GPS 2026 '!$A$4:$V$461,P$4,0)</f>
        <v>20</v>
      </c>
      <c r="Q126" s="108">
        <f>VLOOKUP($A126,'PA GPS 2026 '!$A$4:$V$461,Q$4,0)</f>
        <v>2</v>
      </c>
      <c r="R126" s="108" t="str">
        <f>VLOOKUP($A126,'PA GPS 2026 '!$A$4:$V$461,R$4,0)</f>
        <v>Númerica</v>
      </c>
      <c r="S126" s="108" t="str">
        <f>VLOOKUP($A126,'PA GPS 2026 '!$A$4:$V$461,S$4,0)</f>
        <v># de Actas Presentadas / 2 Actas Programadas</v>
      </c>
      <c r="T126" s="109">
        <f>VLOOKUP($A126,'PA GPS 2026 '!$A$4:$V$461,T$4,0)</f>
        <v>46237</v>
      </c>
      <c r="U126" s="109">
        <f>VLOOKUP($A126,'PA GPS 2026 '!$A$4:$V$461,U$4,0)</f>
        <v>46387</v>
      </c>
      <c r="V126" s="108" t="str">
        <f>VLOOKUP($A126,'PA GPS 2026 '!$A$4:$V$461,V$4,0)</f>
        <v>50-OFICINA DE CONTROL INTERNO</v>
      </c>
    </row>
    <row r="127" spans="1:22" ht="58.5" customHeight="1" x14ac:dyDescent="0.25">
      <c r="A127" s="12" t="s">
        <v>93</v>
      </c>
      <c r="B127" s="111" t="str">
        <f>VLOOKUP($A127,'PA GPS 2026 '!$A$4:$V$461,B$4,0)</f>
        <v>50-OFICINA DE CONTROL INTERNO</v>
      </c>
      <c r="C127" s="111">
        <f>VLOOKUP($A127,'PA GPS 2026 '!$A$4:$V$461,C$4,0)</f>
        <v>0</v>
      </c>
      <c r="D127" s="111" t="str">
        <f>VLOOKUP($A127,'PA GPS 2026 '!$A$4:$V$461,D$4,0)</f>
        <v>Producto</v>
      </c>
      <c r="E127" s="111" t="str">
        <f>VLOOKUP($A127,'PA GPS 2026 '!$A$4:$V$461,E$4,0)</f>
        <v>50.2</v>
      </c>
      <c r="F127" s="111" t="str">
        <f>VLOOKUP($A127,'PA GPS 2026 '!$A$4:$V$461,F$4,0)</f>
        <v>Operativo</v>
      </c>
      <c r="G127" s="111" t="str">
        <f>VLOOKUP($A127,'PA GPS 2026 '!$A$4:$V$461,G$4,0)</f>
        <v>Fortalecer el Sistema Integral de Gestión Institucional en el marco del Modelo Integrado de Planeación y gestión para mejorar la prestación del servicio.</v>
      </c>
      <c r="H127" s="111" t="str">
        <f>VLOOKUP($A127,'PA GPS 2026 '!$A$4:$V$461,H$4,0)</f>
        <v xml:space="preserve">Cumplimiento de productos del PAI asociados a Fortacer el Sistema Integral de Gestión Institucional para mejorar la prestación del servicio. 
</v>
      </c>
      <c r="I127" s="111" t="str">
        <f>VLOOKUP($A127,'PA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27" s="111" t="str">
        <f>VLOOKUP($A127,'PA GPS 2026 '!$A$4:$V$461,J$4,0)</f>
        <v>N/A</v>
      </c>
      <c r="K127" s="111" t="str">
        <f>VLOOKUP($A127,'PA GPS 2026 '!$A$4:$V$461,K$4,0)</f>
        <v>No</v>
      </c>
      <c r="L127" s="111" t="str">
        <f>VLOOKUP($A127,'PA GPS 2026 '!$A$4:$V$461,L$4,0)</f>
        <v>N/A</v>
      </c>
      <c r="M127" s="111" t="str">
        <f>VLOOKUP($A127,'PA GPS 2026 '!$A$4:$V$461,M$4,0)</f>
        <v>Política Control Interno _DIMENSIÓN Control Interno</v>
      </c>
      <c r="N127" s="111" t="str">
        <f>VLOOKUP($A127,'PA GPS 2026 '!$A$4:$V$461,N$4,0)</f>
        <v>N/A</v>
      </c>
      <c r="O127" s="111" t="str">
        <f>VLOOKUP($A127,'PA GPS 2026 '!$A$4:$V$461,O$4,0)</f>
        <v>Campaña de Desarrollo de Auditorías en sus diferentes Etapas. (Informe sobre la Campaña).</v>
      </c>
      <c r="P127" s="111">
        <f>VLOOKUP($A127,'PA GPS 2026 '!$A$4:$V$461,P$4,0)</f>
        <v>20</v>
      </c>
      <c r="Q127" s="111">
        <f>VLOOKUP($A127,'PA GPS 2026 '!$A$4:$V$461,Q$4,0)</f>
        <v>1</v>
      </c>
      <c r="R127" s="111" t="str">
        <f>VLOOKUP($A127,'PA GPS 2026 '!$A$4:$V$461,R$4,0)</f>
        <v>Númerica</v>
      </c>
      <c r="S127" s="111" t="str">
        <f>VLOOKUP($A127,'PA GPS 2026 '!$A$4:$V$461,S$4,0)</f>
        <v># de Campaña Ejecutada / 1 Campaña a Ejecutar</v>
      </c>
      <c r="T127" s="112">
        <f>VLOOKUP($A127,'PA GPS 2026 '!$A$4:$V$461,T$4,0)</f>
        <v>46055</v>
      </c>
      <c r="U127" s="112">
        <f>VLOOKUP($A127,'PA GPS 2026 '!$A$4:$V$461,U$4,0)</f>
        <v>46374</v>
      </c>
      <c r="V127" s="111" t="str">
        <f>VLOOKUP($A127,'PA GPS 2026 '!$A$4:$V$461,V$4,0)</f>
        <v>50-OFICINA DE CONTROL INTERNO</v>
      </c>
    </row>
    <row r="128" spans="1:22" ht="58.5" customHeight="1" x14ac:dyDescent="0.25">
      <c r="A128" s="12" t="s">
        <v>95</v>
      </c>
      <c r="B128" s="108" t="str">
        <f>VLOOKUP($A128,'PA GPS 2026 '!$A$4:$V$461,B$4,0)</f>
        <v>50-OFICINA DE CONTROL INTERNO</v>
      </c>
      <c r="C128" s="108">
        <f>VLOOKUP($A128,'PA GPS 2026 '!$A$4:$V$461,C$4,0)</f>
        <v>0</v>
      </c>
      <c r="D128" s="108" t="str">
        <f>VLOOKUP($A128,'PA GPS 2026 '!$A$4:$V$461,D$4,0)</f>
        <v>Actividad propia</v>
      </c>
      <c r="E128" s="108" t="str">
        <f>VLOOKUP($A128,'PA GPS 2026 '!$A$4:$V$461,E$4,0)</f>
        <v>50.2.1</v>
      </c>
      <c r="F128" s="108" t="str">
        <f>VLOOKUP($A128,'PA GPS 2026 '!$A$4:$V$461,F$4,0)</f>
        <v>N/A</v>
      </c>
      <c r="G128" s="108" t="str">
        <f>VLOOKUP($A128,'PA GPS 2026 '!$A$4:$V$461,G$4,0)</f>
        <v>N/A</v>
      </c>
      <c r="H128" s="108" t="str">
        <f>VLOOKUP($A128,'PA GPS 2026 '!$A$4:$V$461,H$4,0)</f>
        <v>N/A</v>
      </c>
      <c r="I128" s="108" t="str">
        <f>VLOOKUP($A128,'PA GPS 2026 '!$A$4:$V$461,I$4,0)</f>
        <v>N/A</v>
      </c>
      <c r="J128" s="108" t="str">
        <f>VLOOKUP($A128,'PA GPS 2026 '!$A$4:$V$461,J$4,0)</f>
        <v>N/A</v>
      </c>
      <c r="K128" s="108" t="str">
        <f>VLOOKUP($A128,'PA GPS 2026 '!$A$4:$V$461,K$4,0)</f>
        <v>N/A</v>
      </c>
      <c r="L128" s="108" t="str">
        <f>VLOOKUP($A128,'PA GPS 2026 '!$A$4:$V$461,L$4,0)</f>
        <v>N/A</v>
      </c>
      <c r="M128" s="108" t="str">
        <f>VLOOKUP($A128,'PA GPS 2026 '!$A$4:$V$461,M$4,0)</f>
        <v>N/A</v>
      </c>
      <c r="N128" s="108" t="str">
        <f>VLOOKUP($A128,'PA GPS 2026 '!$A$4:$V$461,N$4,0)</f>
        <v>N/A</v>
      </c>
      <c r="O128" s="108" t="str">
        <f>VLOOKUP($A128,'PA GPS 2026 '!$A$4:$V$461,O$4,0)</f>
        <v>Formular plan de trabajo para la ejecución de la campaña (Plan de trabajo)</v>
      </c>
      <c r="P128" s="108">
        <f>VLOOKUP($A128,'PA GPS 2026 '!$A$4:$V$461,P$4,0)</f>
        <v>40</v>
      </c>
      <c r="Q128" s="108">
        <f>VLOOKUP($A128,'PA GPS 2026 '!$A$4:$V$461,Q$4,0)</f>
        <v>1</v>
      </c>
      <c r="R128" s="108" t="str">
        <f>VLOOKUP($A128,'PA GPS 2026 '!$A$4:$V$461,R$4,0)</f>
        <v>Númerica</v>
      </c>
      <c r="S128" s="108" t="str">
        <f>VLOOKUP($A128,'PA GPS 2026 '!$A$4:$V$461,S$4,0)</f>
        <v># de Plan elaborado / 1 plan a elaborar</v>
      </c>
      <c r="T128" s="109">
        <f>VLOOKUP($A128,'PA GPS 2026 '!$A$4:$V$461,T$4,0)</f>
        <v>46055</v>
      </c>
      <c r="U128" s="109">
        <f>VLOOKUP($A128,'PA GPS 2026 '!$A$4:$V$461,U$4,0)</f>
        <v>46080</v>
      </c>
      <c r="V128" s="108" t="str">
        <f>VLOOKUP($A128,'PA GPS 2026 '!$A$4:$V$461,V$4,0)</f>
        <v>50-OFICINA DE CONTROL INTERNO</v>
      </c>
    </row>
    <row r="129" spans="1:22" ht="58.5" customHeight="1" x14ac:dyDescent="0.25">
      <c r="A129" s="12" t="s">
        <v>96</v>
      </c>
      <c r="B129" s="108" t="str">
        <f>VLOOKUP($A129,'PA GPS 2026 '!$A$4:$V$461,B$4,0)</f>
        <v>50-OFICINA DE CONTROL INTERNO</v>
      </c>
      <c r="C129" s="108">
        <f>VLOOKUP($A129,'PA GPS 2026 '!$A$4:$V$461,C$4,0)</f>
        <v>0</v>
      </c>
      <c r="D129" s="108" t="str">
        <f>VLOOKUP($A129,'PA GPS 2026 '!$A$4:$V$461,D$4,0)</f>
        <v>Actividad propia</v>
      </c>
      <c r="E129" s="108" t="str">
        <f>VLOOKUP($A129,'PA GPS 2026 '!$A$4:$V$461,E$4,0)</f>
        <v>50.2.2</v>
      </c>
      <c r="F129" s="108" t="str">
        <f>VLOOKUP($A129,'PA GPS 2026 '!$A$4:$V$461,F$4,0)</f>
        <v>N/A</v>
      </c>
      <c r="G129" s="108" t="str">
        <f>VLOOKUP($A129,'PA GPS 2026 '!$A$4:$V$461,G$4,0)</f>
        <v>N/A</v>
      </c>
      <c r="H129" s="108" t="str">
        <f>VLOOKUP($A129,'PA GPS 2026 '!$A$4:$V$461,H$4,0)</f>
        <v>N/A</v>
      </c>
      <c r="I129" s="108" t="str">
        <f>VLOOKUP($A129,'PA GPS 2026 '!$A$4:$V$461,I$4,0)</f>
        <v>N/A</v>
      </c>
      <c r="J129" s="108" t="str">
        <f>VLOOKUP($A129,'PA GPS 2026 '!$A$4:$V$461,J$4,0)</f>
        <v>N/A</v>
      </c>
      <c r="K129" s="108" t="str">
        <f>VLOOKUP($A129,'PA GPS 2026 '!$A$4:$V$461,K$4,0)</f>
        <v>N/A</v>
      </c>
      <c r="L129" s="108" t="str">
        <f>VLOOKUP($A129,'PA GPS 2026 '!$A$4:$V$461,L$4,0)</f>
        <v>N/A</v>
      </c>
      <c r="M129" s="108" t="str">
        <f>VLOOKUP($A129,'PA GPS 2026 '!$A$4:$V$461,M$4,0)</f>
        <v>N/A</v>
      </c>
      <c r="N129" s="108" t="str">
        <f>VLOOKUP($A129,'PA GPS 2026 '!$A$4:$V$461,N$4,0)</f>
        <v>N/A</v>
      </c>
      <c r="O129" s="108" t="str">
        <f>VLOOKUP($A129,'PA GPS 2026 '!$A$4:$V$461,O$4,0)</f>
        <v>Realizar Campaña ejecutando plan de trabajo</v>
      </c>
      <c r="P129" s="108">
        <f>VLOOKUP($A129,'PA GPS 2026 '!$A$4:$V$461,P$4,0)</f>
        <v>60</v>
      </c>
      <c r="Q129" s="108">
        <f>VLOOKUP($A129,'PA GPS 2026 '!$A$4:$V$461,Q$4,0)</f>
        <v>100</v>
      </c>
      <c r="R129" s="108" t="str">
        <f>VLOOKUP($A129,'PA GPS 2026 '!$A$4:$V$461,R$4,0)</f>
        <v>Porcentual</v>
      </c>
      <c r="S129" s="108" t="str">
        <f>VLOOKUP($A129,'PA GPS 2026 '!$A$4:$V$461,S$4,0)</f>
        <v>% de Campaña realizada / 100% de Campaña programada</v>
      </c>
      <c r="T129" s="109">
        <f>VLOOKUP($A129,'PA GPS 2026 '!$A$4:$V$461,T$4,0)</f>
        <v>46084</v>
      </c>
      <c r="U129" s="109">
        <f>VLOOKUP($A129,'PA GPS 2026 '!$A$4:$V$461,U$4,0)</f>
        <v>46374</v>
      </c>
      <c r="V129" s="108" t="str">
        <f>VLOOKUP($A129,'PA GPS 2026 '!$A$4:$V$461,V$4,0)</f>
        <v>50-OFICINA DE CONTROL INTERNO</v>
      </c>
    </row>
    <row r="130" spans="1:22" ht="58.5" customHeight="1" x14ac:dyDescent="0.25">
      <c r="A130" s="12" t="s">
        <v>97</v>
      </c>
      <c r="B130" s="111" t="str">
        <f>VLOOKUP($A130,'PA GPS 2026 '!$A$4:$V$461,B$4,0)</f>
        <v>50-OFICINA DE CONTROL INTERNO</v>
      </c>
      <c r="C130" s="111">
        <f>VLOOKUP($A130,'PA GPS 2026 '!$A$4:$V$461,C$4,0)</f>
        <v>0</v>
      </c>
      <c r="D130" s="111" t="str">
        <f>VLOOKUP($A130,'PA GPS 2026 '!$A$4:$V$461,D$4,0)</f>
        <v>Producto</v>
      </c>
      <c r="E130" s="111" t="str">
        <f>VLOOKUP($A130,'PA GPS 2026 '!$A$4:$V$461,E$4,0)</f>
        <v>50.3</v>
      </c>
      <c r="F130" s="111" t="str">
        <f>VLOOKUP($A130,'PA GPS 2026 '!$A$4:$V$461,F$4,0)</f>
        <v>Operativo</v>
      </c>
      <c r="G130" s="111" t="str">
        <f>VLOOKUP($A130,'PA GPS 2026 '!$A$4:$V$461,G$4,0)</f>
        <v>Fortalecer el Sistema Integral de Gestión Institucional en el marco del Modelo Integrado de Planeación y gestión para mejorar la prestación del servicio.</v>
      </c>
      <c r="H130" s="111" t="str">
        <f>VLOOKUP($A130,'PA GPS 2026 '!$A$4:$V$461,H$4,0)</f>
        <v xml:space="preserve">Cumplimiento de productos del PAI asociados a Fortacer el Sistema Integral de Gestión Institucional para mejorar la prestación del servicio. 
</v>
      </c>
      <c r="I130" s="111" t="str">
        <f>VLOOKUP($A130,'PA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30" s="111" t="str">
        <f>VLOOKUP($A130,'PA GPS 2026 '!$A$4:$V$461,J$4,0)</f>
        <v>N/A</v>
      </c>
      <c r="K130" s="111" t="str">
        <f>VLOOKUP($A130,'PA GPS 2026 '!$A$4:$V$461,K$4,0)</f>
        <v>No</v>
      </c>
      <c r="L130" s="111" t="str">
        <f>VLOOKUP($A130,'PA GPS 2026 '!$A$4:$V$461,L$4,0)</f>
        <v>N/A</v>
      </c>
      <c r="M130" s="111" t="str">
        <f>VLOOKUP($A130,'PA GPS 2026 '!$A$4:$V$461,M$4,0)</f>
        <v>Política Control Interno _DIMENSIÓN Control Interno</v>
      </c>
      <c r="N130" s="111" t="str">
        <f>VLOOKUP($A130,'PA GPS 2026 '!$A$4:$V$461,N$4,0)</f>
        <v>N/A</v>
      </c>
      <c r="O130" s="111" t="str">
        <f>VLOOKUP($A130,'PA GPS 2026 '!$A$4:$V$461,O$4,0)</f>
        <v>Seguimiento del plan estratégico, verificando su cumplimiento. (Informe de Seguimiento del Pan Estratégico / Memorando)</v>
      </c>
      <c r="P130" s="111">
        <f>VLOOKUP($A130,'PA GPS 2026 '!$A$4:$V$461,P$4,0)</f>
        <v>20</v>
      </c>
      <c r="Q130" s="111">
        <f>VLOOKUP($A130,'PA GPS 2026 '!$A$4:$V$461,Q$4,0)</f>
        <v>1</v>
      </c>
      <c r="R130" s="111" t="str">
        <f>VLOOKUP($A130,'PA GPS 2026 '!$A$4:$V$461,R$4,0)</f>
        <v>Númerica</v>
      </c>
      <c r="S130" s="111" t="str">
        <f>VLOOKUP($A130,'PA GPS 2026 '!$A$4:$V$461,S$4,0)</f>
        <v># de Informe de seguimiento elaborado / 1 Informe a Ejecutar</v>
      </c>
      <c r="T130" s="112">
        <f>VLOOKUP($A130,'PA GPS 2026 '!$A$4:$V$461,T$4,0)</f>
        <v>46146</v>
      </c>
      <c r="U130" s="112">
        <f>VLOOKUP($A130,'PA GPS 2026 '!$A$4:$V$461,U$4,0)</f>
        <v>46203</v>
      </c>
      <c r="V130" s="111" t="str">
        <f>VLOOKUP($A130,'PA GPS 2026 '!$A$4:$V$461,V$4,0)</f>
        <v>50-OFICINA DE CONTROL INTERNO</v>
      </c>
    </row>
    <row r="131" spans="1:22" ht="58.5" customHeight="1" x14ac:dyDescent="0.25">
      <c r="A131" s="12" t="s">
        <v>98</v>
      </c>
      <c r="B131" s="108" t="str">
        <f>VLOOKUP($A131,'PA GPS 2026 '!$A$4:$V$461,B$4,0)</f>
        <v>50-OFICINA DE CONTROL INTERNO</v>
      </c>
      <c r="C131" s="108">
        <f>VLOOKUP($A131,'PA GPS 2026 '!$A$4:$V$461,C$4,0)</f>
        <v>0</v>
      </c>
      <c r="D131" s="108" t="str">
        <f>VLOOKUP($A131,'PA GPS 2026 '!$A$4:$V$461,D$4,0)</f>
        <v>Actividad propia</v>
      </c>
      <c r="E131" s="108" t="str">
        <f>VLOOKUP($A131,'PA GPS 2026 '!$A$4:$V$461,E$4,0)</f>
        <v>50.3.1</v>
      </c>
      <c r="F131" s="108" t="str">
        <f>VLOOKUP($A131,'PA GPS 2026 '!$A$4:$V$461,F$4,0)</f>
        <v>N/A</v>
      </c>
      <c r="G131" s="108" t="str">
        <f>VLOOKUP($A131,'PA GPS 2026 '!$A$4:$V$461,G$4,0)</f>
        <v>N/A</v>
      </c>
      <c r="H131" s="108" t="str">
        <f>VLOOKUP($A131,'PA GPS 2026 '!$A$4:$V$461,H$4,0)</f>
        <v>N/A</v>
      </c>
      <c r="I131" s="108" t="str">
        <f>VLOOKUP($A131,'PA GPS 2026 '!$A$4:$V$461,I$4,0)</f>
        <v>N/A</v>
      </c>
      <c r="J131" s="108" t="str">
        <f>VLOOKUP($A131,'PA GPS 2026 '!$A$4:$V$461,J$4,0)</f>
        <v>N/A</v>
      </c>
      <c r="K131" s="108" t="str">
        <f>VLOOKUP($A131,'PA GPS 2026 '!$A$4:$V$461,K$4,0)</f>
        <v>N/A</v>
      </c>
      <c r="L131" s="108" t="str">
        <f>VLOOKUP($A131,'PA GPS 2026 '!$A$4:$V$461,L$4,0)</f>
        <v>N/A</v>
      </c>
      <c r="M131" s="108" t="str">
        <f>VLOOKUP($A131,'PA GPS 2026 '!$A$4:$V$461,M$4,0)</f>
        <v>N/A</v>
      </c>
      <c r="N131" s="108" t="str">
        <f>VLOOKUP($A131,'PA GPS 2026 '!$A$4:$V$461,N$4,0)</f>
        <v>N/A</v>
      </c>
      <c r="O131" s="108" t="str">
        <f>VLOOKUP($A131,'PA GPS 2026 '!$A$4:$V$461,O$4,0)</f>
        <v>Evaluar los resultados del plan estratégico y compararlos con lo planificado. (Informe de Seguimiento del Plan Estratégico)</v>
      </c>
      <c r="P131" s="108">
        <f>VLOOKUP($A131,'PA GPS 2026 '!$A$4:$V$461,P$4,0)</f>
        <v>100</v>
      </c>
      <c r="Q131" s="108">
        <f>VLOOKUP($A131,'PA GPS 2026 '!$A$4:$V$461,Q$4,0)</f>
        <v>1</v>
      </c>
      <c r="R131" s="108" t="str">
        <f>VLOOKUP($A131,'PA GPS 2026 '!$A$4:$V$461,R$4,0)</f>
        <v>Númerica</v>
      </c>
      <c r="S131" s="108" t="str">
        <f>VLOOKUP($A131,'PA GPS 2026 '!$A$4:$V$461,S$4,0)</f>
        <v># de Informe Ejecutado / 1 Informe a Ejecutar</v>
      </c>
      <c r="T131" s="109">
        <f>VLOOKUP($A131,'PA GPS 2026 '!$A$4:$V$461,T$4,0)</f>
        <v>46146</v>
      </c>
      <c r="U131" s="109">
        <f>VLOOKUP($A131,'PA GPS 2026 '!$A$4:$V$461,U$4,0)</f>
        <v>46203</v>
      </c>
      <c r="V131" s="108" t="str">
        <f>VLOOKUP($A131,'PA GPS 2026 '!$A$4:$V$461,V$4,0)</f>
        <v>50-OFICINA DE CONTROL INTERNO</v>
      </c>
    </row>
    <row r="132" spans="1:22" ht="58.5" customHeight="1" x14ac:dyDescent="0.25">
      <c r="A132" s="12" t="s">
        <v>997</v>
      </c>
      <c r="B132" s="111" t="str">
        <f>VLOOKUP($A132,'PA GPS 2026 '!$A$4:$V$461,B$4,0)</f>
        <v>50-OFICINA DE CONTROL INTERNO</v>
      </c>
      <c r="C132" s="111">
        <f>VLOOKUP($A132,'PA GPS 2026 '!$A$4:$V$461,C$4,0)</f>
        <v>0</v>
      </c>
      <c r="D132" s="111" t="str">
        <f>VLOOKUP($A132,'PA GPS 2026 '!$A$4:$V$461,D$4,0)</f>
        <v>Producto</v>
      </c>
      <c r="E132" s="111" t="str">
        <f>VLOOKUP($A132,'PA GPS 2026 '!$A$4:$V$461,E$4,0)</f>
        <v>50.4</v>
      </c>
      <c r="F132" s="111" t="str">
        <f>VLOOKUP($A132,'PA GPS 2026 '!$A$4:$V$461,F$4,0)</f>
        <v>Operativo</v>
      </c>
      <c r="G132" s="111" t="str">
        <f>VLOOKUP($A132,'PA GPS 2026 '!$A$4:$V$461,G$4,0)</f>
        <v>Fortalecer el Sistema Integral de Gestión Institucional en el marco del Modelo Integrado de Planeación y gestión para mejorar la prestación del servicio.</v>
      </c>
      <c r="H132" s="111" t="str">
        <f>VLOOKUP($A132,'PA GPS 2026 '!$A$4:$V$461,H$4,0)</f>
        <v xml:space="preserve">Cumplimiento de productos del PAI asociados a Fortacer el Sistema Integral de Gestión Institucional para mejorar la prestación del servicio. 
</v>
      </c>
      <c r="I132" s="111" t="str">
        <f>VLOOKUP($A132,'PA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32" s="111" t="str">
        <f>VLOOKUP($A132,'PA GPS 2026 '!$A$4:$V$461,J$4,0)</f>
        <v>N/A</v>
      </c>
      <c r="K132" s="111" t="str">
        <f>VLOOKUP($A132,'PA GPS 2026 '!$A$4:$V$461,K$4,0)</f>
        <v>No</v>
      </c>
      <c r="L132" s="111" t="str">
        <f>VLOOKUP($A132,'PA GPS 2026 '!$A$4:$V$461,L$4,0)</f>
        <v>N/A</v>
      </c>
      <c r="M132" s="111" t="str">
        <f>VLOOKUP($A132,'PA GPS 2026 '!$A$4:$V$461,M$4,0)</f>
        <v>Política Control Interno _DIMENSIÓN Control Interno</v>
      </c>
      <c r="N132" s="111" t="str">
        <f>VLOOKUP($A132,'PA GPS 2026 '!$A$4:$V$461,N$4,0)</f>
        <v>N/A</v>
      </c>
      <c r="O132" s="111" t="str">
        <f>VLOOKUP($A132,'PA GPS 2026 '!$A$4:$V$461,O$4,0)</f>
        <v>Capacitación  en nuevas normas  y métodos de control interno que contribuyan al desarrollo profesional del equipo de auditoría. (Lista de asistencia y Documento de Compromiso firmado por parte del auditor de la OCI)</v>
      </c>
      <c r="P132" s="111">
        <f>VLOOKUP($A132,'PA GPS 2026 '!$A$4:$V$461,P$4,0)</f>
        <v>20</v>
      </c>
      <c r="Q132" s="111">
        <f>VLOOKUP($A132,'PA GPS 2026 '!$A$4:$V$461,Q$4,0)</f>
        <v>1</v>
      </c>
      <c r="R132" s="111" t="str">
        <f>VLOOKUP($A132,'PA GPS 2026 '!$A$4:$V$461,R$4,0)</f>
        <v>Númerica</v>
      </c>
      <c r="S132" s="111" t="str">
        <f>VLOOKUP($A132,'PA GPS 2026 '!$A$4:$V$461,S$4,0)</f>
        <v># de Capacitación Ejecutada / 1 Capacitación a Ejecutar</v>
      </c>
      <c r="T132" s="112">
        <f>VLOOKUP($A132,'PA GPS 2026 '!$A$4:$V$461,T$4,0)</f>
        <v>46055</v>
      </c>
      <c r="U132" s="112">
        <f>VLOOKUP($A132,'PA GPS 2026 '!$A$4:$V$461,U$4,0)</f>
        <v>46356</v>
      </c>
      <c r="V132" s="111" t="str">
        <f>VLOOKUP($A132,'PA GPS 2026 '!$A$4:$V$461,V$4,0)</f>
        <v>50-OFICINA DE CONTROL INTERNO</v>
      </c>
    </row>
    <row r="133" spans="1:22" ht="58.5" customHeight="1" x14ac:dyDescent="0.25">
      <c r="A133" s="12" t="s">
        <v>1000</v>
      </c>
      <c r="B133" s="108" t="str">
        <f>VLOOKUP($A133,'PA GPS 2026 '!$A$4:$V$461,B$4,0)</f>
        <v>50-OFICINA DE CONTROL INTERNO</v>
      </c>
      <c r="C133" s="108">
        <f>VLOOKUP($A133,'PA GPS 2026 '!$A$4:$V$461,C$4,0)</f>
        <v>0</v>
      </c>
      <c r="D133" s="108" t="str">
        <f>VLOOKUP($A133,'PA GPS 2026 '!$A$4:$V$461,D$4,0)</f>
        <v>Actividad propia</v>
      </c>
      <c r="E133" s="108" t="str">
        <f>VLOOKUP($A133,'PA GPS 2026 '!$A$4:$V$461,E$4,0)</f>
        <v>50.4.1</v>
      </c>
      <c r="F133" s="108" t="str">
        <f>VLOOKUP($A133,'PA GPS 2026 '!$A$4:$V$461,F$4,0)</f>
        <v>N/A</v>
      </c>
      <c r="G133" s="108" t="str">
        <f>VLOOKUP($A133,'PA GPS 2026 '!$A$4:$V$461,G$4,0)</f>
        <v>N/A</v>
      </c>
      <c r="H133" s="108" t="str">
        <f>VLOOKUP($A133,'PA GPS 2026 '!$A$4:$V$461,H$4,0)</f>
        <v>N/A</v>
      </c>
      <c r="I133" s="108" t="str">
        <f>VLOOKUP($A133,'PA GPS 2026 '!$A$4:$V$461,I$4,0)</f>
        <v>N/A</v>
      </c>
      <c r="J133" s="108" t="str">
        <f>VLOOKUP($A133,'PA GPS 2026 '!$A$4:$V$461,J$4,0)</f>
        <v>N/A</v>
      </c>
      <c r="K133" s="108" t="str">
        <f>VLOOKUP($A133,'PA GPS 2026 '!$A$4:$V$461,K$4,0)</f>
        <v>N/A</v>
      </c>
      <c r="L133" s="108" t="str">
        <f>VLOOKUP($A133,'PA GPS 2026 '!$A$4:$V$461,L$4,0)</f>
        <v>N/A</v>
      </c>
      <c r="M133" s="108" t="str">
        <f>VLOOKUP($A133,'PA GPS 2026 '!$A$4:$V$461,M$4,0)</f>
        <v>N/A</v>
      </c>
      <c r="N133" s="108" t="str">
        <f>VLOOKUP($A133,'PA GPS 2026 '!$A$4:$V$461,N$4,0)</f>
        <v>N/A</v>
      </c>
      <c r="O133" s="108" t="str">
        <f>VLOOKUP($A133,'PA GPS 2026 '!$A$4:$V$461,O$4,0)</f>
        <v>Realizar Capacitación en nuevas normas que ayuden al equipo auditor a enriquecer sus conocimientos y a la aplicación de métodos confiables y a la eficiente evaluación del proceso auditado. (Lista de Asistencia de los participantes de la Capacitación)</v>
      </c>
      <c r="P133" s="108">
        <f>VLOOKUP($A133,'PA GPS 2026 '!$A$4:$V$461,P$4,0)</f>
        <v>100</v>
      </c>
      <c r="Q133" s="108">
        <f>VLOOKUP($A133,'PA GPS 2026 '!$A$4:$V$461,Q$4,0)</f>
        <v>1</v>
      </c>
      <c r="R133" s="108" t="str">
        <f>VLOOKUP($A133,'PA GPS 2026 '!$A$4:$V$461,R$4,0)</f>
        <v>Númerica</v>
      </c>
      <c r="S133" s="108" t="str">
        <f>VLOOKUP($A133,'PA GPS 2026 '!$A$4:$V$461,S$4,0)</f>
        <v># de Capacitación Ejecutada / 1 Capacitación a Ejecutar</v>
      </c>
      <c r="T133" s="109">
        <f>VLOOKUP($A133,'PA GPS 2026 '!$A$4:$V$461,T$4,0)</f>
        <v>46055</v>
      </c>
      <c r="U133" s="109">
        <f>VLOOKUP($A133,'PA GPS 2026 '!$A$4:$V$461,U$4,0)</f>
        <v>46356</v>
      </c>
      <c r="V133" s="108" t="str">
        <f>VLOOKUP($A133,'PA GPS 2026 '!$A$4:$V$461,V$4,0)</f>
        <v>50-OFICINA DE CONTROL INTERNO</v>
      </c>
    </row>
    <row r="134" spans="1:22" ht="58.5" customHeight="1" x14ac:dyDescent="0.25">
      <c r="A134" s="12" t="s">
        <v>155</v>
      </c>
      <c r="B134" s="111" t="str">
        <f>VLOOKUP($A134,'PA GPS 2026 '!$A$4:$V$461,B$4,0)</f>
        <v>60-GRUPO DE TRABAJO DE GESTIÓN JUDICIAL ADSCRITO A LA OFICINA ASESORA JURÍDICA</v>
      </c>
      <c r="C134" s="111">
        <f>VLOOKUP($A134,'PA GPS 2026 '!$A$4:$V$461,C$4,0)</f>
        <v>0</v>
      </c>
      <c r="D134" s="111" t="str">
        <f>VLOOKUP($A134,'PA GPS 2026 '!$A$4:$V$461,D$4,0)</f>
        <v>Producto</v>
      </c>
      <c r="E134" s="111" t="str">
        <f>VLOOKUP($A134,'PA GPS 2026 '!$A$4:$V$461,E$4,0)</f>
        <v>60.1</v>
      </c>
      <c r="F134" s="111" t="str">
        <f>VLOOKUP($A134,'PA GPS 2026 '!$A$4:$V$461,F$4,0)</f>
        <v>Innovador</v>
      </c>
      <c r="G134" s="111" t="str">
        <f>VLOOKUP($A134,'PA GPS 2026 '!$A$4:$V$461,G$4,0)</f>
        <v xml:space="preserve">Fortalecer la infraestructura, uso y aprovechamiento de las tecnologías de la información, para optimizar la capacidad institucional
</v>
      </c>
      <c r="H134" s="111" t="str">
        <f>VLOOKUP($A134,'PA GPS 2026 '!$A$4:$V$461,H$4,0)</f>
        <v xml:space="preserve">Cumplimiento de productos del PAI asociados a Fortalecer la infraestructura, uso y aprovechamiento de las tecnologías de la información, para optimizar la capacidad institucional
</v>
      </c>
      <c r="I134" s="111" t="str">
        <f>VLOOKUP($A134,'PA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34" s="111" t="str">
        <f>VLOOKUP($A134,'PA GPS 2026 '!$A$4:$V$461,J$4,0)</f>
        <v>N/A</v>
      </c>
      <c r="K134" s="111" t="str">
        <f>VLOOKUP($A134,'PA GPS 2026 '!$A$4:$V$461,K$4,0)</f>
        <v>Si</v>
      </c>
      <c r="L134" s="111" t="str">
        <f>VLOOKUP($A134,'PA GPS 2026 '!$A$4:$V$461,L$4,0)</f>
        <v>C-3599-0200-10-53105d</v>
      </c>
      <c r="M134" s="111" t="str">
        <f>VLOOKUP($A134,'PA GPS 2026 '!$A$4:$V$461,M$4,0)</f>
        <v>Política Defensa Jurídica _DIMENSIÓN Gestión con Valores para Resultados</v>
      </c>
      <c r="N134" s="111" t="str">
        <f>VLOOKUP($A134,'PA GPS 2026 '!$A$4:$V$461,N$4,0)</f>
        <v>PND - 5-31-5-d- Convergencia regional - Gobierno digital para la gente</v>
      </c>
      <c r="O134" s="111" t="str">
        <f>VLOOKUP($A134,'PA GPS 2026 '!$A$4:$V$461,O$4,0)</f>
        <v>Sistema automatizado de gestión de tutelas, operando. (1. Formato Arquitectura de Software GS03F21 actualizado, 2. Formato Acta de Entrega de Desarrollo de Software GS03-F25)</v>
      </c>
      <c r="P134" s="111">
        <f>VLOOKUP($A134,'PA GPS 2026 '!$A$4:$V$461,P$4,0)</f>
        <v>25</v>
      </c>
      <c r="Q134" s="111">
        <f>VLOOKUP($A134,'PA GPS 2026 '!$A$4:$V$461,Q$4,0)</f>
        <v>1</v>
      </c>
      <c r="R134" s="111" t="str">
        <f>VLOOKUP($A134,'PA GPS 2026 '!$A$4:$V$461,R$4,0)</f>
        <v>Númerica</v>
      </c>
      <c r="S134" s="111" t="str">
        <f>VLOOKUP($A134,'PA GPS 2026 '!$A$4:$V$461,S$4,0)</f>
        <v># de Sistema automatizado de gestión de tutelas operando / 1 Sistema automatizado de gestión de tutelas a desarrollar</v>
      </c>
      <c r="T134" s="112">
        <f>VLOOKUP($A134,'PA GPS 2026 '!$A$4:$V$461,T$4,0)</f>
        <v>46055</v>
      </c>
      <c r="U134" s="112">
        <f>VLOOKUP($A134,'PA GPS 2026 '!$A$4:$V$461,U$4,0)</f>
        <v>46234</v>
      </c>
      <c r="V134" s="111" t="str">
        <f>VLOOKUP($A134,'PA GPS 2026 '!$A$4:$V$461,V$4,0)</f>
        <v>20-OFICINA DE TECNOLOGÍA E INFORMÁTICA;
60-GRUPO DE TRABAJO DE GESTIÓN JUDICIAL ADSCRITO A LA OFICINA ASESORA JURÍDICA</v>
      </c>
    </row>
    <row r="135" spans="1:22" ht="58.5" customHeight="1" x14ac:dyDescent="0.25">
      <c r="A135" s="12" t="s">
        <v>157</v>
      </c>
      <c r="B135" s="108" t="str">
        <f>VLOOKUP($A135,'PA GPS 2026 '!$A$4:$V$461,B$4,0)</f>
        <v>60-GRUPO DE TRABAJO DE GESTIÓN JUDICIAL ADSCRITO A LA OFICINA ASESORA JURÍDICA</v>
      </c>
      <c r="C135" s="108">
        <f>VLOOKUP($A135,'PA GPS 2026 '!$A$4:$V$461,C$4,0)</f>
        <v>0</v>
      </c>
      <c r="D135" s="108" t="str">
        <f>VLOOKUP($A135,'PA GPS 2026 '!$A$4:$V$461,D$4,0)</f>
        <v>Actividad propia</v>
      </c>
      <c r="E135" s="108" t="str">
        <f>VLOOKUP($A135,'PA GPS 2026 '!$A$4:$V$461,E$4,0)</f>
        <v>60.1.1</v>
      </c>
      <c r="F135" s="108" t="str">
        <f>VLOOKUP($A135,'PA GPS 2026 '!$A$4:$V$461,F$4,0)</f>
        <v>N/A</v>
      </c>
      <c r="G135" s="108" t="str">
        <f>VLOOKUP($A135,'PA GPS 2026 '!$A$4:$V$461,G$4,0)</f>
        <v>N/A</v>
      </c>
      <c r="H135" s="108" t="str">
        <f>VLOOKUP($A135,'PA GPS 2026 '!$A$4:$V$461,H$4,0)</f>
        <v>N/A</v>
      </c>
      <c r="I135" s="108" t="str">
        <f>VLOOKUP($A135,'PA GPS 2026 '!$A$4:$V$461,I$4,0)</f>
        <v>N/A</v>
      </c>
      <c r="J135" s="108" t="str">
        <f>VLOOKUP($A135,'PA GPS 2026 '!$A$4:$V$461,J$4,0)</f>
        <v>N/A</v>
      </c>
      <c r="K135" s="108" t="str">
        <f>VLOOKUP($A135,'PA GPS 2026 '!$A$4:$V$461,K$4,0)</f>
        <v>N/A</v>
      </c>
      <c r="L135" s="108" t="str">
        <f>VLOOKUP($A135,'PA GPS 2026 '!$A$4:$V$461,L$4,0)</f>
        <v>N/A</v>
      </c>
      <c r="M135" s="108" t="str">
        <f>VLOOKUP($A135,'PA GPS 2026 '!$A$4:$V$461,M$4,0)</f>
        <v>N/A</v>
      </c>
      <c r="N135" s="108" t="str">
        <f>VLOOKUP($A135,'PA GPS 2026 '!$A$4:$V$461,N$4,0)</f>
        <v>N/A</v>
      </c>
      <c r="O135" s="108" t="str">
        <f>VLOOKUP($A135,'PA GPS 2026 '!$A$4:$V$461,O$4,0)</f>
        <v>Elaborar y aprobar requerimiento (1. Formato Solicitud de Requerimientos a Sistemas de Información GS03-F18 2. Formato Lista de Chequeo de Requisitos de Seguridad de la Información GS03-F27 )</v>
      </c>
      <c r="P135" s="108">
        <f>VLOOKUP($A135,'PA GPS 2026 '!$A$4:$V$461,P$4,0)</f>
        <v>10</v>
      </c>
      <c r="Q135" s="108">
        <f>VLOOKUP($A135,'PA GPS 2026 '!$A$4:$V$461,Q$4,0)</f>
        <v>1</v>
      </c>
      <c r="R135" s="108" t="str">
        <f>VLOOKUP($A135,'PA GPS 2026 '!$A$4:$V$461,R$4,0)</f>
        <v>Númerica</v>
      </c>
      <c r="S135" s="108" t="str">
        <f>VLOOKUP($A135,'PA GPS 2026 '!$A$4:$V$461,S$4,0)</f>
        <v># de Requerimiento elaborado y aprobado / 1 Requerimiento a elaborar y aprobar</v>
      </c>
      <c r="T135" s="109">
        <f>VLOOKUP($A135,'PA GPS 2026 '!$A$4:$V$461,T$4,0)</f>
        <v>46055</v>
      </c>
      <c r="U135" s="109">
        <f>VLOOKUP($A135,'PA GPS 2026 '!$A$4:$V$461,U$4,0)</f>
        <v>46080</v>
      </c>
      <c r="V135" s="108" t="str">
        <f>VLOOKUP($A135,'PA GPS 2026 '!$A$4:$V$461,V$4,0)</f>
        <v>20-OFICINA DE TECNOLOGÍA E INFORMÁTICA;
60-GRUPO DE TRABAJO DE GESTIÓN JUDICIAL ADSCRITO A LA OFICINA ASESORA JURÍDICA</v>
      </c>
    </row>
    <row r="136" spans="1:22" ht="58.5" customHeight="1" x14ac:dyDescent="0.25">
      <c r="A136" s="12" t="s">
        <v>159</v>
      </c>
      <c r="B136" s="108" t="str">
        <f>VLOOKUP($A136,'PA GPS 2026 '!$A$4:$V$461,B$4,0)</f>
        <v>60-GRUPO DE TRABAJO DE GESTIÓN JUDICIAL ADSCRITO A LA OFICINA ASESORA JURÍDICA</v>
      </c>
      <c r="C136" s="108">
        <f>VLOOKUP($A136,'PA GPS 2026 '!$A$4:$V$461,C$4,0)</f>
        <v>0</v>
      </c>
      <c r="D136" s="108" t="str">
        <f>VLOOKUP($A136,'PA GPS 2026 '!$A$4:$V$461,D$4,0)</f>
        <v>Actividad propia</v>
      </c>
      <c r="E136" s="108" t="str">
        <f>VLOOKUP($A136,'PA GPS 2026 '!$A$4:$V$461,E$4,0)</f>
        <v>60.1.2</v>
      </c>
      <c r="F136" s="108" t="str">
        <f>VLOOKUP($A136,'PA GPS 2026 '!$A$4:$V$461,F$4,0)</f>
        <v>N/A</v>
      </c>
      <c r="G136" s="108" t="str">
        <f>VLOOKUP($A136,'PA GPS 2026 '!$A$4:$V$461,G$4,0)</f>
        <v>N/A</v>
      </c>
      <c r="H136" s="108" t="str">
        <f>VLOOKUP($A136,'PA GPS 2026 '!$A$4:$V$461,H$4,0)</f>
        <v>N/A</v>
      </c>
      <c r="I136" s="108" t="str">
        <f>VLOOKUP($A136,'PA GPS 2026 '!$A$4:$V$461,I$4,0)</f>
        <v>N/A</v>
      </c>
      <c r="J136" s="108" t="str">
        <f>VLOOKUP($A136,'PA GPS 2026 '!$A$4:$V$461,J$4,0)</f>
        <v>N/A</v>
      </c>
      <c r="K136" s="108" t="str">
        <f>VLOOKUP($A136,'PA GPS 2026 '!$A$4:$V$461,K$4,0)</f>
        <v>N/A</v>
      </c>
      <c r="L136" s="108" t="str">
        <f>VLOOKUP($A136,'PA GPS 2026 '!$A$4:$V$461,L$4,0)</f>
        <v>N/A</v>
      </c>
      <c r="M136" s="108" t="str">
        <f>VLOOKUP($A136,'PA GPS 2026 '!$A$4:$V$461,M$4,0)</f>
        <v>N/A</v>
      </c>
      <c r="N136" s="108" t="str">
        <f>VLOOKUP($A136,'PA GPS 2026 '!$A$4:$V$461,N$4,0)</f>
        <v>N/A</v>
      </c>
      <c r="O136" s="108" t="str">
        <f>VLOOKUP($A136,'PA GPS 2026 '!$A$4:$V$461,O$4,0)</f>
        <v>Planear y gestionar la solución  (1. Reporte planeación de tareas, línea base de requerimientos (historias de usuario) y entregables  en la herramienta devops 2. plan de pruebas diseñado y registrado en la herramienta devops)</v>
      </c>
      <c r="P136" s="108">
        <f>VLOOKUP($A136,'PA GPS 2026 '!$A$4:$V$461,P$4,0)</f>
        <v>10</v>
      </c>
      <c r="Q136" s="108">
        <f>VLOOKUP($A136,'PA GPS 2026 '!$A$4:$V$461,Q$4,0)</f>
        <v>1</v>
      </c>
      <c r="R136" s="108" t="str">
        <f>VLOOKUP($A136,'PA GPS 2026 '!$A$4:$V$461,R$4,0)</f>
        <v>Númerica</v>
      </c>
      <c r="S136" s="108" t="str">
        <f>VLOOKUP($A136,'PA GPS 2026 '!$A$4:$V$461,S$4,0)</f>
        <v># de Solución planeada y gestionada / 1 Solución a ser planeada y gestionada</v>
      </c>
      <c r="T136" s="109">
        <f>VLOOKUP($A136,'PA GPS 2026 '!$A$4:$V$461,T$4,0)</f>
        <v>46083</v>
      </c>
      <c r="U136" s="109">
        <f>VLOOKUP($A136,'PA GPS 2026 '!$A$4:$V$461,U$4,0)</f>
        <v>46112</v>
      </c>
      <c r="V136" s="108" t="str">
        <f>VLOOKUP($A136,'PA GPS 2026 '!$A$4:$V$461,V$4,0)</f>
        <v>20-OFICINA DE TECNOLOGÍA E INFORMÁTICA;
60-GRUPO DE TRABAJO DE GESTIÓN JUDICIAL ADSCRITO A LA OFICINA ASESORA JURÍDICA</v>
      </c>
    </row>
    <row r="137" spans="1:22" ht="58.5" customHeight="1" x14ac:dyDescent="0.25">
      <c r="A137" s="12" t="s">
        <v>161</v>
      </c>
      <c r="B137" s="108" t="str">
        <f>VLOOKUP($A137,'PA GPS 2026 '!$A$4:$V$461,B$4,0)</f>
        <v>60-GRUPO DE TRABAJO DE GESTIÓN JUDICIAL ADSCRITO A LA OFICINA ASESORA JURÍDICA</v>
      </c>
      <c r="C137" s="108">
        <f>VLOOKUP($A137,'PA GPS 2026 '!$A$4:$V$461,C$4,0)</f>
        <v>0</v>
      </c>
      <c r="D137" s="108" t="str">
        <f>VLOOKUP($A137,'PA GPS 2026 '!$A$4:$V$461,D$4,0)</f>
        <v>Actividad propia</v>
      </c>
      <c r="E137" s="108" t="str">
        <f>VLOOKUP($A137,'PA GPS 2026 '!$A$4:$V$461,E$4,0)</f>
        <v>60.1.3</v>
      </c>
      <c r="F137" s="108" t="str">
        <f>VLOOKUP($A137,'PA GPS 2026 '!$A$4:$V$461,F$4,0)</f>
        <v>N/A</v>
      </c>
      <c r="G137" s="108" t="str">
        <f>VLOOKUP($A137,'PA GPS 2026 '!$A$4:$V$461,G$4,0)</f>
        <v>N/A</v>
      </c>
      <c r="H137" s="108" t="str">
        <f>VLOOKUP($A137,'PA GPS 2026 '!$A$4:$V$461,H$4,0)</f>
        <v>N/A</v>
      </c>
      <c r="I137" s="108" t="str">
        <f>VLOOKUP($A137,'PA GPS 2026 '!$A$4:$V$461,I$4,0)</f>
        <v>N/A</v>
      </c>
      <c r="J137" s="108" t="str">
        <f>VLOOKUP($A137,'PA GPS 2026 '!$A$4:$V$461,J$4,0)</f>
        <v>N/A</v>
      </c>
      <c r="K137" s="108" t="str">
        <f>VLOOKUP($A137,'PA GPS 2026 '!$A$4:$V$461,K$4,0)</f>
        <v>N/A</v>
      </c>
      <c r="L137" s="108" t="str">
        <f>VLOOKUP($A137,'PA GPS 2026 '!$A$4:$V$461,L$4,0)</f>
        <v>N/A</v>
      </c>
      <c r="M137" s="108" t="str">
        <f>VLOOKUP($A137,'PA GPS 2026 '!$A$4:$V$461,M$4,0)</f>
        <v>N/A</v>
      </c>
      <c r="N137" s="108" t="str">
        <f>VLOOKUP($A137,'PA GPS 2026 '!$A$4:$V$461,N$4,0)</f>
        <v>N/A</v>
      </c>
      <c r="O137" s="108" t="str">
        <f>VLOOKUP($A137,'PA GPS 2026 '!$A$4:$V$461,O$4,0)</f>
        <v>Diseñar la solución (1. Diseño de arquitectura actualizada en la herramienta especializada de arquitectura / Único entregable)</v>
      </c>
      <c r="P137" s="108">
        <f>VLOOKUP($A137,'PA GPS 2026 '!$A$4:$V$461,P$4,0)</f>
        <v>30</v>
      </c>
      <c r="Q137" s="108">
        <f>VLOOKUP($A137,'PA GPS 2026 '!$A$4:$V$461,Q$4,0)</f>
        <v>1</v>
      </c>
      <c r="R137" s="108" t="str">
        <f>VLOOKUP($A137,'PA GPS 2026 '!$A$4:$V$461,R$4,0)</f>
        <v>Númerica</v>
      </c>
      <c r="S137" s="108" t="str">
        <f>VLOOKUP($A137,'PA GPS 2026 '!$A$4:$V$461,S$4,0)</f>
        <v># de Solución diseñada / 1 Solución a diseñar</v>
      </c>
      <c r="T137" s="109">
        <f>VLOOKUP($A137,'PA GPS 2026 '!$A$4:$V$461,T$4,0)</f>
        <v>46113</v>
      </c>
      <c r="U137" s="109">
        <f>VLOOKUP($A137,'PA GPS 2026 '!$A$4:$V$461,U$4,0)</f>
        <v>46129</v>
      </c>
      <c r="V137" s="108" t="str">
        <f>VLOOKUP($A137,'PA GPS 2026 '!$A$4:$V$461,V$4,0)</f>
        <v>20-OFICINA DE TECNOLOGÍA E INFORMÁTICA;
60-GRUPO DE TRABAJO DE GESTIÓN JUDICIAL ADSCRITO A LA OFICINA ASESORA JURÍDICA</v>
      </c>
    </row>
    <row r="138" spans="1:22" ht="58.5" customHeight="1" x14ac:dyDescent="0.25">
      <c r="A138" s="12" t="s">
        <v>163</v>
      </c>
      <c r="B138" s="108" t="str">
        <f>VLOOKUP($A138,'PA GPS 2026 '!$A$4:$V$461,B$4,0)</f>
        <v>60-GRUPO DE TRABAJO DE GESTIÓN JUDICIAL ADSCRITO A LA OFICINA ASESORA JURÍDICA</v>
      </c>
      <c r="C138" s="108">
        <f>VLOOKUP($A138,'PA GPS 2026 '!$A$4:$V$461,C$4,0)</f>
        <v>0</v>
      </c>
      <c r="D138" s="108" t="str">
        <f>VLOOKUP($A138,'PA GPS 2026 '!$A$4:$V$461,D$4,0)</f>
        <v>Actividad propia</v>
      </c>
      <c r="E138" s="108" t="str">
        <f>VLOOKUP($A138,'PA GPS 2026 '!$A$4:$V$461,E$4,0)</f>
        <v>60.1.4</v>
      </c>
      <c r="F138" s="108" t="str">
        <f>VLOOKUP($A138,'PA GPS 2026 '!$A$4:$V$461,F$4,0)</f>
        <v>N/A</v>
      </c>
      <c r="G138" s="108" t="str">
        <f>VLOOKUP($A138,'PA GPS 2026 '!$A$4:$V$461,G$4,0)</f>
        <v>N/A</v>
      </c>
      <c r="H138" s="108" t="str">
        <f>VLOOKUP($A138,'PA GPS 2026 '!$A$4:$V$461,H$4,0)</f>
        <v>N/A</v>
      </c>
      <c r="I138" s="108" t="str">
        <f>VLOOKUP($A138,'PA GPS 2026 '!$A$4:$V$461,I$4,0)</f>
        <v>N/A</v>
      </c>
      <c r="J138" s="108" t="str">
        <f>VLOOKUP($A138,'PA GPS 2026 '!$A$4:$V$461,J$4,0)</f>
        <v>N/A</v>
      </c>
      <c r="K138" s="108" t="str">
        <f>VLOOKUP($A138,'PA GPS 2026 '!$A$4:$V$461,K$4,0)</f>
        <v>N/A</v>
      </c>
      <c r="L138" s="108" t="str">
        <f>VLOOKUP($A138,'PA GPS 2026 '!$A$4:$V$461,L$4,0)</f>
        <v>N/A</v>
      </c>
      <c r="M138" s="108" t="str">
        <f>VLOOKUP($A138,'PA GPS 2026 '!$A$4:$V$461,M$4,0)</f>
        <v>N/A</v>
      </c>
      <c r="N138" s="108" t="str">
        <f>VLOOKUP($A138,'PA GPS 2026 '!$A$4:$V$461,N$4,0)</f>
        <v>N/A</v>
      </c>
      <c r="O138" s="108" t="str">
        <f>VLOOKUP($A138,'PA GPS 2026 '!$A$4:$V$461,O$4,0)</f>
        <v>Construir componentes de software (1.Captura de pantalla  de casos de prueba ejecutados para aceptación / Único entregable)</v>
      </c>
      <c r="P138" s="108">
        <f>VLOOKUP($A138,'PA GPS 2026 '!$A$4:$V$461,P$4,0)</f>
        <v>20</v>
      </c>
      <c r="Q138" s="108">
        <f>VLOOKUP($A138,'PA GPS 2026 '!$A$4:$V$461,Q$4,0)</f>
        <v>1</v>
      </c>
      <c r="R138" s="108" t="str">
        <f>VLOOKUP($A138,'PA GPS 2026 '!$A$4:$V$461,R$4,0)</f>
        <v>Númerica</v>
      </c>
      <c r="S138" s="108" t="str">
        <f>VLOOKUP($A138,'PA GPS 2026 '!$A$4:$V$461,S$4,0)</f>
        <v># de Componente Software construido / 1 Componente Software a construir</v>
      </c>
      <c r="T138" s="109">
        <f>VLOOKUP($A138,'PA GPS 2026 '!$A$4:$V$461,T$4,0)</f>
        <v>46132</v>
      </c>
      <c r="U138" s="109">
        <f>VLOOKUP($A138,'PA GPS 2026 '!$A$4:$V$461,U$4,0)</f>
        <v>46189</v>
      </c>
      <c r="V138" s="108" t="str">
        <f>VLOOKUP($A138,'PA GPS 2026 '!$A$4:$V$461,V$4,0)</f>
        <v>20-OFICINA DE TECNOLOGÍA E INFORMÁTICA;
60-GRUPO DE TRABAJO DE GESTIÓN JUDICIAL ADSCRITO A LA OFICINA ASESORA JURÍDICA</v>
      </c>
    </row>
    <row r="139" spans="1:22" ht="58.5" customHeight="1" x14ac:dyDescent="0.25">
      <c r="A139" s="12" t="s">
        <v>1006</v>
      </c>
      <c r="B139" s="108" t="str">
        <f>VLOOKUP($A139,'PA GPS 2026 '!$A$4:$V$461,B$4,0)</f>
        <v>60-GRUPO DE TRABAJO DE GESTIÓN JUDICIAL ADSCRITO A LA OFICINA ASESORA JURÍDICA</v>
      </c>
      <c r="C139" s="108">
        <f>VLOOKUP($A139,'PA GPS 2026 '!$A$4:$V$461,C$4,0)</f>
        <v>0</v>
      </c>
      <c r="D139" s="108" t="str">
        <f>VLOOKUP($A139,'PA GPS 2026 '!$A$4:$V$461,D$4,0)</f>
        <v>Actividad propia</v>
      </c>
      <c r="E139" s="108" t="str">
        <f>VLOOKUP($A139,'PA GPS 2026 '!$A$4:$V$461,E$4,0)</f>
        <v>60.1.5</v>
      </c>
      <c r="F139" s="108" t="str">
        <f>VLOOKUP($A139,'PA GPS 2026 '!$A$4:$V$461,F$4,0)</f>
        <v>N/A</v>
      </c>
      <c r="G139" s="108" t="str">
        <f>VLOOKUP($A139,'PA GPS 2026 '!$A$4:$V$461,G$4,0)</f>
        <v>N/A</v>
      </c>
      <c r="H139" s="108" t="str">
        <f>VLOOKUP($A139,'PA GPS 2026 '!$A$4:$V$461,H$4,0)</f>
        <v>N/A</v>
      </c>
      <c r="I139" s="108" t="str">
        <f>VLOOKUP($A139,'PA GPS 2026 '!$A$4:$V$461,I$4,0)</f>
        <v>N/A</v>
      </c>
      <c r="J139" s="108" t="str">
        <f>VLOOKUP($A139,'PA GPS 2026 '!$A$4:$V$461,J$4,0)</f>
        <v>N/A</v>
      </c>
      <c r="K139" s="108" t="str">
        <f>VLOOKUP($A139,'PA GPS 2026 '!$A$4:$V$461,K$4,0)</f>
        <v>N/A</v>
      </c>
      <c r="L139" s="108" t="str">
        <f>VLOOKUP($A139,'PA GPS 2026 '!$A$4:$V$461,L$4,0)</f>
        <v>N/A</v>
      </c>
      <c r="M139" s="108" t="str">
        <f>VLOOKUP($A139,'PA GPS 2026 '!$A$4:$V$461,M$4,0)</f>
        <v>N/A</v>
      </c>
      <c r="N139" s="108" t="str">
        <f>VLOOKUP($A139,'PA GPS 2026 '!$A$4:$V$461,N$4,0)</f>
        <v>N/A</v>
      </c>
      <c r="O139" s="108" t="str">
        <f>VLOOKUP($A139,'PA GPS 2026 '!$A$4:$V$461,O$4,0)</f>
        <v>Pruebas de Aceptación (1. Formato Acta de Prueba de Desarrollo de Software GS03-F26 / Único entregable)</v>
      </c>
      <c r="P139" s="108">
        <f>VLOOKUP($A139,'PA GPS 2026 '!$A$4:$V$461,P$4,0)</f>
        <v>10</v>
      </c>
      <c r="Q139" s="108">
        <f>VLOOKUP($A139,'PA GPS 2026 '!$A$4:$V$461,Q$4,0)</f>
        <v>1</v>
      </c>
      <c r="R139" s="108" t="str">
        <f>VLOOKUP($A139,'PA GPS 2026 '!$A$4:$V$461,R$4,0)</f>
        <v>Númerica</v>
      </c>
      <c r="S139" s="108" t="str">
        <f>VLOOKUP($A139,'PA GPS 2026 '!$A$4:$V$461,S$4,0)</f>
        <v># de Acta de pruebas realizadas / 1 Actas de pruebas programadas</v>
      </c>
      <c r="T139" s="109">
        <f>VLOOKUP($A139,'PA GPS 2026 '!$A$4:$V$461,T$4,0)</f>
        <v>46190</v>
      </c>
      <c r="U139" s="109">
        <f>VLOOKUP($A139,'PA GPS 2026 '!$A$4:$V$461,U$4,0)</f>
        <v>46203</v>
      </c>
      <c r="V139" s="108" t="str">
        <f>VLOOKUP($A139,'PA GPS 2026 '!$A$4:$V$461,V$4,0)</f>
        <v>20-OFICINA DE TECNOLOGÍA E INFORMÁTICA;
60-GRUPO DE TRABAJO DE GESTIÓN JUDICIAL ADSCRITO A LA OFICINA ASESORA JURÍDICA</v>
      </c>
    </row>
    <row r="140" spans="1:22" ht="58.5" customHeight="1" x14ac:dyDescent="0.25">
      <c r="A140" s="12" t="s">
        <v>1007</v>
      </c>
      <c r="B140" s="108" t="str">
        <f>VLOOKUP($A140,'PA GPS 2026 '!$A$4:$V$461,B$4,0)</f>
        <v>60-GRUPO DE TRABAJO DE GESTIÓN JUDICIAL ADSCRITO A LA OFICINA ASESORA JURÍDICA</v>
      </c>
      <c r="C140" s="108">
        <f>VLOOKUP($A140,'PA GPS 2026 '!$A$4:$V$461,C$4,0)</f>
        <v>0</v>
      </c>
      <c r="D140" s="108" t="str">
        <f>VLOOKUP($A140,'PA GPS 2026 '!$A$4:$V$461,D$4,0)</f>
        <v>Actividad propia</v>
      </c>
      <c r="E140" s="108" t="str">
        <f>VLOOKUP($A140,'PA GPS 2026 '!$A$4:$V$461,E$4,0)</f>
        <v>60.1.6</v>
      </c>
      <c r="F140" s="108" t="str">
        <f>VLOOKUP($A140,'PA GPS 2026 '!$A$4:$V$461,F$4,0)</f>
        <v>N/A</v>
      </c>
      <c r="G140" s="108" t="str">
        <f>VLOOKUP($A140,'PA GPS 2026 '!$A$4:$V$461,G$4,0)</f>
        <v>N/A</v>
      </c>
      <c r="H140" s="108" t="str">
        <f>VLOOKUP($A140,'PA GPS 2026 '!$A$4:$V$461,H$4,0)</f>
        <v>N/A</v>
      </c>
      <c r="I140" s="108" t="str">
        <f>VLOOKUP($A140,'PA GPS 2026 '!$A$4:$V$461,I$4,0)</f>
        <v>N/A</v>
      </c>
      <c r="J140" s="108" t="str">
        <f>VLOOKUP($A140,'PA GPS 2026 '!$A$4:$V$461,J$4,0)</f>
        <v>N/A</v>
      </c>
      <c r="K140" s="108" t="str">
        <f>VLOOKUP($A140,'PA GPS 2026 '!$A$4:$V$461,K$4,0)</f>
        <v>N/A</v>
      </c>
      <c r="L140" s="108" t="str">
        <f>VLOOKUP($A140,'PA GPS 2026 '!$A$4:$V$461,L$4,0)</f>
        <v>N/A</v>
      </c>
      <c r="M140" s="108" t="str">
        <f>VLOOKUP($A140,'PA GPS 2026 '!$A$4:$V$461,M$4,0)</f>
        <v>N/A</v>
      </c>
      <c r="N140" s="108" t="str">
        <f>VLOOKUP($A140,'PA GPS 2026 '!$A$4:$V$461,N$4,0)</f>
        <v>N/A</v>
      </c>
      <c r="O140" s="108" t="str">
        <f>VLOOKUP($A140,'PA GPS 2026 '!$A$4:$V$461,O$4,0)</f>
        <v>Realizar manuales y capacitar a los usuarios (1. Formato Manual Técnico GS03-F22 y 2. Formato Manual de Usuario GS03-F24 nuevo o actualizado  3. Registro de Capacitación)</v>
      </c>
      <c r="P140" s="108">
        <f>VLOOKUP($A140,'PA GPS 2026 '!$A$4:$V$461,P$4,0)</f>
        <v>10</v>
      </c>
      <c r="Q140" s="108">
        <f>VLOOKUP($A140,'PA GPS 2026 '!$A$4:$V$461,Q$4,0)</f>
        <v>1</v>
      </c>
      <c r="R140" s="108" t="str">
        <f>VLOOKUP($A140,'PA GPS 2026 '!$A$4:$V$461,R$4,0)</f>
        <v>Númerica</v>
      </c>
      <c r="S140" s="108" t="str">
        <f>VLOOKUP($A140,'PA GPS 2026 '!$A$4:$V$461,S$4,0)</f>
        <v># de Manuales con capacitaciones realizadas / 1 Manuales con capacitaciones a realizar</v>
      </c>
      <c r="T140" s="109">
        <f>VLOOKUP($A140,'PA GPS 2026 '!$A$4:$V$461,T$4,0)</f>
        <v>46204</v>
      </c>
      <c r="U140" s="109">
        <f>VLOOKUP($A140,'PA GPS 2026 '!$A$4:$V$461,U$4,0)</f>
        <v>46220</v>
      </c>
      <c r="V140" s="108" t="str">
        <f>VLOOKUP($A140,'PA GPS 2026 '!$A$4:$V$461,V$4,0)</f>
        <v>20-OFICINA DE TECNOLOGÍA E INFORMÁTICA;
60-GRUPO DE TRABAJO DE GESTIÓN JUDICIAL ADSCRITO A LA OFICINA ASESORA JURÍDICA</v>
      </c>
    </row>
    <row r="141" spans="1:22" ht="58.5" customHeight="1" x14ac:dyDescent="0.25">
      <c r="A141" s="12" t="s">
        <v>1009</v>
      </c>
      <c r="B141" s="108" t="str">
        <f>VLOOKUP($A141,'PA GPS 2026 '!$A$4:$V$461,B$4,0)</f>
        <v>60-GRUPO DE TRABAJO DE GESTIÓN JUDICIAL ADSCRITO A LA OFICINA ASESORA JURÍDICA</v>
      </c>
      <c r="C141" s="108">
        <f>VLOOKUP($A141,'PA GPS 2026 '!$A$4:$V$461,C$4,0)</f>
        <v>0</v>
      </c>
      <c r="D141" s="108" t="str">
        <f>VLOOKUP($A141,'PA GPS 2026 '!$A$4:$V$461,D$4,0)</f>
        <v>Actividad propia</v>
      </c>
      <c r="E141" s="108" t="str">
        <f>VLOOKUP($A141,'PA GPS 2026 '!$A$4:$V$461,E$4,0)</f>
        <v>60.1.7</v>
      </c>
      <c r="F141" s="108" t="str">
        <f>VLOOKUP($A141,'PA GPS 2026 '!$A$4:$V$461,F$4,0)</f>
        <v>N/A</v>
      </c>
      <c r="G141" s="108" t="str">
        <f>VLOOKUP($A141,'PA GPS 2026 '!$A$4:$V$461,G$4,0)</f>
        <v>N/A</v>
      </c>
      <c r="H141" s="108" t="str">
        <f>VLOOKUP($A141,'PA GPS 2026 '!$A$4:$V$461,H$4,0)</f>
        <v>N/A</v>
      </c>
      <c r="I141" s="108" t="str">
        <f>VLOOKUP($A141,'PA GPS 2026 '!$A$4:$V$461,I$4,0)</f>
        <v>N/A</v>
      </c>
      <c r="J141" s="108" t="str">
        <f>VLOOKUP($A141,'PA GPS 2026 '!$A$4:$V$461,J$4,0)</f>
        <v>N/A</v>
      </c>
      <c r="K141" s="108" t="str">
        <f>VLOOKUP($A141,'PA GPS 2026 '!$A$4:$V$461,K$4,0)</f>
        <v>N/A</v>
      </c>
      <c r="L141" s="108" t="str">
        <f>VLOOKUP($A141,'PA GPS 2026 '!$A$4:$V$461,L$4,0)</f>
        <v>N/A</v>
      </c>
      <c r="M141" s="108" t="str">
        <f>VLOOKUP($A141,'PA GPS 2026 '!$A$4:$V$461,M$4,0)</f>
        <v>N/A</v>
      </c>
      <c r="N141" s="108" t="str">
        <f>VLOOKUP($A141,'PA GPS 2026 '!$A$4:$V$461,N$4,0)</f>
        <v>N/A</v>
      </c>
      <c r="O141" s="108" t="str">
        <f>VLOOKUP($A141,'PA GPS 2026 '!$A$4:$V$461,O$4,0)</f>
        <v>Realizar cierre del proyecto (1. Formato Arquitectura de Software GS03F21 actualizado, 2. Formato Acta de Entrega de Desarrollo de Software GS03-F25)</v>
      </c>
      <c r="P141" s="108">
        <f>VLOOKUP($A141,'PA GPS 2026 '!$A$4:$V$461,P$4,0)</f>
        <v>10</v>
      </c>
      <c r="Q141" s="108">
        <f>VLOOKUP($A141,'PA GPS 2026 '!$A$4:$V$461,Q$4,0)</f>
        <v>1</v>
      </c>
      <c r="R141" s="108" t="str">
        <f>VLOOKUP($A141,'PA GPS 2026 '!$A$4:$V$461,R$4,0)</f>
        <v>Númerica</v>
      </c>
      <c r="S141" s="108" t="str">
        <f>VLOOKUP($A141,'PA GPS 2026 '!$A$4:$V$461,S$4,0)</f>
        <v># de Acta de Entrega de Desarrollo de Software / 1 Acta programada de Entrega de Desarrollo de Software</v>
      </c>
      <c r="T141" s="109">
        <f>VLOOKUP($A141,'PA GPS 2026 '!$A$4:$V$461,T$4,0)</f>
        <v>46224</v>
      </c>
      <c r="U141" s="109">
        <f>VLOOKUP($A141,'PA GPS 2026 '!$A$4:$V$461,U$4,0)</f>
        <v>46234</v>
      </c>
      <c r="V141" s="108" t="str">
        <f>VLOOKUP($A141,'PA GPS 2026 '!$A$4:$V$461,V$4,0)</f>
        <v>20-OFICINA DE TECNOLOGÍA E INFORMÁTICA;
60-GRUPO DE TRABAJO DE GESTIÓN JUDICIAL ADSCRITO A LA OFICINA ASESORA JURÍDICA</v>
      </c>
    </row>
    <row r="142" spans="1:22" ht="58.5" customHeight="1" x14ac:dyDescent="0.25">
      <c r="A142" s="12" t="s">
        <v>165</v>
      </c>
      <c r="B142" s="111" t="str">
        <f>VLOOKUP($A142,'PA GPS 2026 '!$A$4:$V$461,B$4,0)</f>
        <v>60-GRUPO DE TRABAJO DE GESTIÓN JUDICIAL ADSCRITO A LA OFICINA ASESORA JURÍDICA</v>
      </c>
      <c r="C142" s="111">
        <f>VLOOKUP($A142,'PA GPS 2026 '!$A$4:$V$461,C$4,0)</f>
        <v>0</v>
      </c>
      <c r="D142" s="111" t="str">
        <f>VLOOKUP($A142,'PA GPS 2026 '!$A$4:$V$461,D$4,0)</f>
        <v>Producto</v>
      </c>
      <c r="E142" s="111" t="str">
        <f>VLOOKUP($A142,'PA GPS 2026 '!$A$4:$V$461,E$4,0)</f>
        <v>60.2</v>
      </c>
      <c r="F142" s="111" t="str">
        <f>VLOOKUP($A142,'PA GPS 2026 '!$A$4:$V$461,F$4,0)</f>
        <v>Innovador</v>
      </c>
      <c r="G142" s="111" t="str">
        <f>VLOOKUP($A142,'PA GPS 2026 '!$A$4:$V$461,G$4,0)</f>
        <v>Fortalecer el Sistema Integral de Gestión Institucional en el marco del Modelo Integrado de Planeación y gestión para mejorar la prestación del servicio.</v>
      </c>
      <c r="H142" s="111" t="str">
        <f>VLOOKUP($A142,'PA GPS 2026 '!$A$4:$V$461,H$4,0)</f>
        <v xml:space="preserve">Cumplimiento de productos del PAI asociados a Fortacer el Sistema Integral de Gestión Institucional para mejorar la prestación del servicio. 
</v>
      </c>
      <c r="I142" s="111" t="str">
        <f>VLOOKUP($A142,'PA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42" s="111" t="str">
        <f>VLOOKUP($A142,'PA GPS 2026 '!$A$4:$V$461,J$4,0)</f>
        <v>N/A</v>
      </c>
      <c r="K142" s="111" t="str">
        <f>VLOOKUP($A142,'PA GPS 2026 '!$A$4:$V$461,K$4,0)</f>
        <v>Si</v>
      </c>
      <c r="L142" s="111" t="str">
        <f>VLOOKUP($A142,'PA GPS 2026 '!$A$4:$V$461,L$4,0)</f>
        <v>C-3599-0200-10-53105d</v>
      </c>
      <c r="M142" s="111" t="str">
        <f>VLOOKUP($A142,'PA GPS 2026 '!$A$4:$V$461,M$4,0)</f>
        <v>Política Defensa Jurídica _DIMENSIÓN Gestión con Valores para Resultados</v>
      </c>
      <c r="N142" s="111" t="str">
        <f>VLOOKUP($A142,'PA GPS 2026 '!$A$4:$V$461,N$4,0)</f>
        <v>N/A</v>
      </c>
      <c r="O142" s="111" t="str">
        <f>VLOOKUP($A142,'PA GPS 2026 '!$A$4:$V$461,O$4,0)</f>
        <v>Procedimientos e instructivos a cargo del Grupo de Gestión Judicial, actualizados (capturas de pantalla en SIGI)</v>
      </c>
      <c r="P142" s="111">
        <f>VLOOKUP($A142,'PA GPS 2026 '!$A$4:$V$461,P$4,0)</f>
        <v>25</v>
      </c>
      <c r="Q142" s="111">
        <f>VLOOKUP($A142,'PA GPS 2026 '!$A$4:$V$461,Q$4,0)</f>
        <v>7</v>
      </c>
      <c r="R142" s="111" t="str">
        <f>VLOOKUP($A142,'PA GPS 2026 '!$A$4:$V$461,R$4,0)</f>
        <v>Númerica</v>
      </c>
      <c r="S142" s="111" t="str">
        <f>VLOOKUP($A142,'PA GPS 2026 '!$A$4:$V$461,S$4,0)</f>
        <v># de procedimientos  e instructivos actualizados / 7 Procedimientos e instructivos a actualizar</v>
      </c>
      <c r="T142" s="112">
        <f>VLOOKUP($A142,'PA GPS 2026 '!$A$4:$V$461,T$4,0)</f>
        <v>46055</v>
      </c>
      <c r="U142" s="112">
        <f>VLOOKUP($A142,'PA GPS 2026 '!$A$4:$V$461,U$4,0)</f>
        <v>46234</v>
      </c>
      <c r="V142" s="111" t="str">
        <f>VLOOKUP($A142,'PA GPS 2026 '!$A$4:$V$461,V$4,0)</f>
        <v>30-OFICINA ASESORA DE PLANEACIÓN;
60-GRUPO DE TRABAJO DE GESTIÓN JUDICIAL ADSCRITO A LA OFICINA ASESORA JURÍDICA</v>
      </c>
    </row>
    <row r="143" spans="1:22" ht="58.5" customHeight="1" x14ac:dyDescent="0.25">
      <c r="A143" s="12" t="s">
        <v>166</v>
      </c>
      <c r="B143" s="108" t="str">
        <f>VLOOKUP($A143,'PA GPS 2026 '!$A$4:$V$461,B$4,0)</f>
        <v>60-GRUPO DE TRABAJO DE GESTIÓN JUDICIAL ADSCRITO A LA OFICINA ASESORA JURÍDICA</v>
      </c>
      <c r="C143" s="108">
        <f>VLOOKUP($A143,'PA GPS 2026 '!$A$4:$V$461,C$4,0)</f>
        <v>0</v>
      </c>
      <c r="D143" s="108" t="str">
        <f>VLOOKUP($A143,'PA GPS 2026 '!$A$4:$V$461,D$4,0)</f>
        <v>Actividad propia</v>
      </c>
      <c r="E143" s="108" t="str">
        <f>VLOOKUP($A143,'PA GPS 2026 '!$A$4:$V$461,E$4,0)</f>
        <v>60.2.1</v>
      </c>
      <c r="F143" s="108" t="str">
        <f>VLOOKUP($A143,'PA GPS 2026 '!$A$4:$V$461,F$4,0)</f>
        <v>N/A</v>
      </c>
      <c r="G143" s="108" t="str">
        <f>VLOOKUP($A143,'PA GPS 2026 '!$A$4:$V$461,G$4,0)</f>
        <v>N/A</v>
      </c>
      <c r="H143" s="108" t="str">
        <f>VLOOKUP($A143,'PA GPS 2026 '!$A$4:$V$461,H$4,0)</f>
        <v>N/A</v>
      </c>
      <c r="I143" s="108" t="str">
        <f>VLOOKUP($A143,'PA GPS 2026 '!$A$4:$V$461,I$4,0)</f>
        <v>N/A</v>
      </c>
      <c r="J143" s="108" t="str">
        <f>VLOOKUP($A143,'PA GPS 2026 '!$A$4:$V$461,J$4,0)</f>
        <v>N/A</v>
      </c>
      <c r="K143" s="108" t="str">
        <f>VLOOKUP($A143,'PA GPS 2026 '!$A$4:$V$461,K$4,0)</f>
        <v>N/A</v>
      </c>
      <c r="L143" s="108" t="str">
        <f>VLOOKUP($A143,'PA GPS 2026 '!$A$4:$V$461,L$4,0)</f>
        <v>N/A</v>
      </c>
      <c r="M143" s="108" t="str">
        <f>VLOOKUP($A143,'PA GPS 2026 '!$A$4:$V$461,M$4,0)</f>
        <v>N/A</v>
      </c>
      <c r="N143" s="108" t="str">
        <f>VLOOKUP($A143,'PA GPS 2026 '!$A$4:$V$461,N$4,0)</f>
        <v>N/A</v>
      </c>
      <c r="O143" s="108" t="str">
        <f>VLOOKUP($A143,'PA GPS 2026 '!$A$4:$V$461,O$4,0)</f>
        <v>Elaborar y presentar propuesta de actualización de documentos a la Oficina Asesora de Planeación (captura de pantalla del aplicativo)</v>
      </c>
      <c r="P143" s="108">
        <f>VLOOKUP($A143,'PA GPS 2026 '!$A$4:$V$461,P$4,0)</f>
        <v>60</v>
      </c>
      <c r="Q143" s="108">
        <f>VLOOKUP($A143,'PA GPS 2026 '!$A$4:$V$461,Q$4,0)</f>
        <v>7</v>
      </c>
      <c r="R143" s="108" t="str">
        <f>VLOOKUP($A143,'PA GPS 2026 '!$A$4:$V$461,R$4,0)</f>
        <v>Númerica</v>
      </c>
      <c r="S143" s="108" t="str">
        <f>VLOOKUP($A143,'PA GPS 2026 '!$A$4:$V$461,S$4,0)</f>
        <v># de documentos actualizados y presentados / 7 Documentos a actualizados y presentar</v>
      </c>
      <c r="T143" s="109">
        <f>VLOOKUP($A143,'PA GPS 2026 '!$A$4:$V$461,T$4,0)</f>
        <v>46055</v>
      </c>
      <c r="U143" s="109">
        <f>VLOOKUP($A143,'PA GPS 2026 '!$A$4:$V$461,U$4,0)</f>
        <v>46142</v>
      </c>
      <c r="V143" s="108" t="str">
        <f>VLOOKUP($A143,'PA GPS 2026 '!$A$4:$V$461,V$4,0)</f>
        <v>60-GRUPO DE TRABAJO DE GESTIÓN JUDICIAL ADSCRITO A LA OFICINA ASESORA JURÍDICA</v>
      </c>
    </row>
    <row r="144" spans="1:22" ht="58.5" customHeight="1" x14ac:dyDescent="0.25">
      <c r="A144" s="12" t="s">
        <v>167</v>
      </c>
      <c r="B144" s="108" t="str">
        <f>VLOOKUP($A144,'PA GPS 2026 '!$A$4:$V$461,B$4,0)</f>
        <v>60-GRUPO DE TRABAJO DE GESTIÓN JUDICIAL ADSCRITO A LA OFICINA ASESORA JURÍDICA</v>
      </c>
      <c r="C144" s="108">
        <f>VLOOKUP($A144,'PA GPS 2026 '!$A$4:$V$461,C$4,0)</f>
        <v>0</v>
      </c>
      <c r="D144" s="108" t="str">
        <f>VLOOKUP($A144,'PA GPS 2026 '!$A$4:$V$461,D$4,0)</f>
        <v>Actividad sin participación</v>
      </c>
      <c r="E144" s="108" t="str">
        <f>VLOOKUP($A144,'PA GPS 2026 '!$A$4:$V$461,E$4,0)</f>
        <v>60.2.2</v>
      </c>
      <c r="F144" s="108" t="str">
        <f>VLOOKUP($A144,'PA GPS 2026 '!$A$4:$V$461,F$4,0)</f>
        <v>N/A</v>
      </c>
      <c r="G144" s="108" t="str">
        <f>VLOOKUP($A144,'PA GPS 2026 '!$A$4:$V$461,G$4,0)</f>
        <v>N/A</v>
      </c>
      <c r="H144" s="108" t="str">
        <f>VLOOKUP($A144,'PA GPS 2026 '!$A$4:$V$461,H$4,0)</f>
        <v>N/A</v>
      </c>
      <c r="I144" s="108" t="str">
        <f>VLOOKUP($A144,'PA GPS 2026 '!$A$4:$V$461,I$4,0)</f>
        <v>N/A</v>
      </c>
      <c r="J144" s="108" t="str">
        <f>VLOOKUP($A144,'PA GPS 2026 '!$A$4:$V$461,J$4,0)</f>
        <v>N/A</v>
      </c>
      <c r="K144" s="108" t="str">
        <f>VLOOKUP($A144,'PA GPS 2026 '!$A$4:$V$461,K$4,0)</f>
        <v>N/A</v>
      </c>
      <c r="L144" s="108" t="str">
        <f>VLOOKUP($A144,'PA GPS 2026 '!$A$4:$V$461,L$4,0)</f>
        <v>N/A</v>
      </c>
      <c r="M144" s="108" t="str">
        <f>VLOOKUP($A144,'PA GPS 2026 '!$A$4:$V$461,M$4,0)</f>
        <v>N/A</v>
      </c>
      <c r="N144" s="108" t="str">
        <f>VLOOKUP($A144,'PA GPS 2026 '!$A$4:$V$461,N$4,0)</f>
        <v>N/A</v>
      </c>
      <c r="O144" s="108" t="str">
        <f>VLOOKUP($A144,'PA GPS 2026 '!$A$4:$V$461,O$4,0)</f>
        <v>Revisar metodológicamente la propuesta de actualización de documentos y enviarla a la dependencia solicitante (captura de pantalla del aplicativo)</v>
      </c>
      <c r="P144" s="108">
        <f>VLOOKUP($A144,'PA GPS 2026 '!$A$4:$V$461,P$4,0)</f>
        <v>0</v>
      </c>
      <c r="Q144" s="108">
        <f>VLOOKUP($A144,'PA GPS 2026 '!$A$4:$V$461,Q$4,0)</f>
        <v>7</v>
      </c>
      <c r="R144" s="108" t="str">
        <f>VLOOKUP($A144,'PA GPS 2026 '!$A$4:$V$461,R$4,0)</f>
        <v>Númerica</v>
      </c>
      <c r="S144" s="108" t="str">
        <f>VLOOKUP($A144,'PA GPS 2026 '!$A$4:$V$461,S$4,0)</f>
        <v># de documentos revisados metodológicamente / 7 Documentos a revisar</v>
      </c>
      <c r="T144" s="109">
        <f>VLOOKUP($A144,'PA GPS 2026 '!$A$4:$V$461,T$4,0)</f>
        <v>46146</v>
      </c>
      <c r="U144" s="109">
        <f>VLOOKUP($A144,'PA GPS 2026 '!$A$4:$V$461,U$4,0)</f>
        <v>46171</v>
      </c>
      <c r="V144" s="108" t="str">
        <f>VLOOKUP($A144,'PA GPS 2026 '!$A$4:$V$461,V$4,0)</f>
        <v>30-OFICINA ASESORA DE PLANEACIÓN</v>
      </c>
    </row>
    <row r="145" spans="1:22" ht="58.5" customHeight="1" x14ac:dyDescent="0.25">
      <c r="A145" s="12" t="s">
        <v>168</v>
      </c>
      <c r="B145" s="108" t="str">
        <f>VLOOKUP($A145,'PA GPS 2026 '!$A$4:$V$461,B$4,0)</f>
        <v>60-GRUPO DE TRABAJO DE GESTIÓN JUDICIAL ADSCRITO A LA OFICINA ASESORA JURÍDICA</v>
      </c>
      <c r="C145" s="108">
        <f>VLOOKUP($A145,'PA GPS 2026 '!$A$4:$V$461,C$4,0)</f>
        <v>0</v>
      </c>
      <c r="D145" s="108" t="str">
        <f>VLOOKUP($A145,'PA GPS 2026 '!$A$4:$V$461,D$4,0)</f>
        <v>Actividad propia</v>
      </c>
      <c r="E145" s="108" t="str">
        <f>VLOOKUP($A145,'PA GPS 2026 '!$A$4:$V$461,E$4,0)</f>
        <v>60.2.3</v>
      </c>
      <c r="F145" s="108" t="str">
        <f>VLOOKUP($A145,'PA GPS 2026 '!$A$4:$V$461,F$4,0)</f>
        <v>N/A</v>
      </c>
      <c r="G145" s="108" t="str">
        <f>VLOOKUP($A145,'PA GPS 2026 '!$A$4:$V$461,G$4,0)</f>
        <v>N/A</v>
      </c>
      <c r="H145" s="108" t="str">
        <f>VLOOKUP($A145,'PA GPS 2026 '!$A$4:$V$461,H$4,0)</f>
        <v>N/A</v>
      </c>
      <c r="I145" s="108" t="str">
        <f>VLOOKUP($A145,'PA GPS 2026 '!$A$4:$V$461,I$4,0)</f>
        <v>N/A</v>
      </c>
      <c r="J145" s="108" t="str">
        <f>VLOOKUP($A145,'PA GPS 2026 '!$A$4:$V$461,J$4,0)</f>
        <v>N/A</v>
      </c>
      <c r="K145" s="108" t="str">
        <f>VLOOKUP($A145,'PA GPS 2026 '!$A$4:$V$461,K$4,0)</f>
        <v>N/A</v>
      </c>
      <c r="L145" s="108" t="str">
        <f>VLOOKUP($A145,'PA GPS 2026 '!$A$4:$V$461,L$4,0)</f>
        <v>N/A</v>
      </c>
      <c r="M145" s="108" t="str">
        <f>VLOOKUP($A145,'PA GPS 2026 '!$A$4:$V$461,M$4,0)</f>
        <v>N/A</v>
      </c>
      <c r="N145" s="108" t="str">
        <f>VLOOKUP($A145,'PA GPS 2026 '!$A$4:$V$461,N$4,0)</f>
        <v>N/A</v>
      </c>
      <c r="O145" s="108" t="str">
        <f>VLOOKUP($A145,'PA GPS 2026 '!$A$4:$V$461,O$4,0)</f>
        <v>Ajustar la propuesta de documentos y remitirla a la Oficina Asesora de Planeación (captura de pantalla del aplicativo)</v>
      </c>
      <c r="P145" s="108">
        <f>VLOOKUP($A145,'PA GPS 2026 '!$A$4:$V$461,P$4,0)</f>
        <v>40</v>
      </c>
      <c r="Q145" s="108">
        <f>VLOOKUP($A145,'PA GPS 2026 '!$A$4:$V$461,Q$4,0)</f>
        <v>7</v>
      </c>
      <c r="R145" s="108" t="str">
        <f>VLOOKUP($A145,'PA GPS 2026 '!$A$4:$V$461,R$4,0)</f>
        <v>Númerica</v>
      </c>
      <c r="S145" s="108" t="str">
        <f>VLOOKUP($A145,'PA GPS 2026 '!$A$4:$V$461,S$4,0)</f>
        <v># de documentos ajustados y remitidos a la OAP / 7 Documentos a ajustar y remitir</v>
      </c>
      <c r="T145" s="109">
        <f>VLOOKUP($A145,'PA GPS 2026 '!$A$4:$V$461,T$4,0)</f>
        <v>46174</v>
      </c>
      <c r="U145" s="109">
        <f>VLOOKUP($A145,'PA GPS 2026 '!$A$4:$V$461,U$4,0)</f>
        <v>46203</v>
      </c>
      <c r="V145" s="108" t="str">
        <f>VLOOKUP($A145,'PA GPS 2026 '!$A$4:$V$461,V$4,0)</f>
        <v>60-GRUPO DE TRABAJO DE GESTIÓN JUDICIAL ADSCRITO A LA OFICINA ASESORA JURÍDICA</v>
      </c>
    </row>
    <row r="146" spans="1:22" ht="58.5" customHeight="1" x14ac:dyDescent="0.25">
      <c r="A146" s="12" t="s">
        <v>169</v>
      </c>
      <c r="B146" s="108" t="str">
        <f>VLOOKUP($A146,'PA GPS 2026 '!$A$4:$V$461,B$4,0)</f>
        <v>60-GRUPO DE TRABAJO DE GESTIÓN JUDICIAL ADSCRITO A LA OFICINA ASESORA JURÍDICA</v>
      </c>
      <c r="C146" s="108">
        <f>VLOOKUP($A146,'PA GPS 2026 '!$A$4:$V$461,C$4,0)</f>
        <v>0</v>
      </c>
      <c r="D146" s="108" t="str">
        <f>VLOOKUP($A146,'PA GPS 2026 '!$A$4:$V$461,D$4,0)</f>
        <v>Actividad sin participación</v>
      </c>
      <c r="E146" s="108" t="str">
        <f>VLOOKUP($A146,'PA GPS 2026 '!$A$4:$V$461,E$4,0)</f>
        <v>60.2.4</v>
      </c>
      <c r="F146" s="108" t="str">
        <f>VLOOKUP($A146,'PA GPS 2026 '!$A$4:$V$461,F$4,0)</f>
        <v>N/A</v>
      </c>
      <c r="G146" s="108" t="str">
        <f>VLOOKUP($A146,'PA GPS 2026 '!$A$4:$V$461,G$4,0)</f>
        <v>N/A</v>
      </c>
      <c r="H146" s="108" t="str">
        <f>VLOOKUP($A146,'PA GPS 2026 '!$A$4:$V$461,H$4,0)</f>
        <v>N/A</v>
      </c>
      <c r="I146" s="108" t="str">
        <f>VLOOKUP($A146,'PA GPS 2026 '!$A$4:$V$461,I$4,0)</f>
        <v>N/A</v>
      </c>
      <c r="J146" s="108" t="str">
        <f>VLOOKUP($A146,'PA GPS 2026 '!$A$4:$V$461,J$4,0)</f>
        <v>N/A</v>
      </c>
      <c r="K146" s="108" t="str">
        <f>VLOOKUP($A146,'PA GPS 2026 '!$A$4:$V$461,K$4,0)</f>
        <v>N/A</v>
      </c>
      <c r="L146" s="108" t="str">
        <f>VLOOKUP($A146,'PA GPS 2026 '!$A$4:$V$461,L$4,0)</f>
        <v>N/A</v>
      </c>
      <c r="M146" s="108" t="str">
        <f>VLOOKUP($A146,'PA GPS 2026 '!$A$4:$V$461,M$4,0)</f>
        <v>N/A</v>
      </c>
      <c r="N146" s="108" t="str">
        <f>VLOOKUP($A146,'PA GPS 2026 '!$A$4:$V$461,N$4,0)</f>
        <v>N/A</v>
      </c>
      <c r="O146" s="108" t="str">
        <f>VLOOKUP($A146,'PA GPS 2026 '!$A$4:$V$461,O$4,0)</f>
        <v>Publicar en el Sistema Integral de Gestión Institucional los documentos. (captura de pantalla del aplicativo)</v>
      </c>
      <c r="P146" s="108">
        <f>VLOOKUP($A146,'PA GPS 2026 '!$A$4:$V$461,P$4,0)</f>
        <v>0</v>
      </c>
      <c r="Q146" s="108">
        <f>VLOOKUP($A146,'PA GPS 2026 '!$A$4:$V$461,Q$4,0)</f>
        <v>7</v>
      </c>
      <c r="R146" s="108" t="str">
        <f>VLOOKUP($A146,'PA GPS 2026 '!$A$4:$V$461,R$4,0)</f>
        <v>Númerica</v>
      </c>
      <c r="S146" s="108" t="str">
        <f>VLOOKUP($A146,'PA GPS 2026 '!$A$4:$V$461,S$4,0)</f>
        <v># de documentos publicados / 7 Documentos a publicar</v>
      </c>
      <c r="T146" s="109">
        <f>VLOOKUP($A146,'PA GPS 2026 '!$A$4:$V$461,T$4,0)</f>
        <v>46204</v>
      </c>
      <c r="U146" s="109">
        <f>VLOOKUP($A146,'PA GPS 2026 '!$A$4:$V$461,U$4,0)</f>
        <v>46234</v>
      </c>
      <c r="V146" s="108" t="str">
        <f>VLOOKUP($A146,'PA GPS 2026 '!$A$4:$V$461,V$4,0)</f>
        <v>30-OFICINA ASESORA DE PLANEACIÓN</v>
      </c>
    </row>
    <row r="147" spans="1:22" ht="58.5" customHeight="1" x14ac:dyDescent="0.25">
      <c r="A147" s="12" t="s">
        <v>170</v>
      </c>
      <c r="B147" s="111" t="str">
        <f>VLOOKUP($A147,'PA GPS 2026 '!$A$4:$V$461,B$4,0)</f>
        <v>60-GRUPO DE TRABAJO DE GESTIÓN JUDICIAL ADSCRITO A LA OFICINA ASESORA JURÍDICA</v>
      </c>
      <c r="C147" s="111">
        <f>VLOOKUP($A147,'PA GPS 2026 '!$A$4:$V$461,C$4,0)</f>
        <v>0</v>
      </c>
      <c r="D147" s="111" t="str">
        <f>VLOOKUP($A147,'PA GPS 2026 '!$A$4:$V$461,D$4,0)</f>
        <v>Producto</v>
      </c>
      <c r="E147" s="111" t="str">
        <f>VLOOKUP($A147,'PA GPS 2026 '!$A$4:$V$461,E$4,0)</f>
        <v>60.3</v>
      </c>
      <c r="F147" s="111" t="str">
        <f>VLOOKUP($A147,'PA GPS 2026 '!$A$4:$V$461,F$4,0)</f>
        <v>Innovador</v>
      </c>
      <c r="G147" s="111" t="str">
        <f>VLOOKUP($A147,'PA GPS 2026 '!$A$4:$V$461,G$4,0)</f>
        <v xml:space="preserve">Promover el enfoque preventivo, diferencial y territorial en el que hacer misional de la entidad 
</v>
      </c>
      <c r="H147" s="111" t="str">
        <f>VLOOKUP($A147,'PA GPS 2026 '!$A$4:$V$461,H$4,0)</f>
        <v xml:space="preserve">Cumplimiento de productos del PAI asociados a Promover el enfoque preventivo, diferencial y territorial en el que hacer misional de la entidad 
</v>
      </c>
      <c r="I147" s="111" t="str">
        <f>VLOOKUP($A147,'PA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47" s="111" t="str">
        <f>VLOOKUP($A147,'PA GPS 2026 '!$A$4:$V$461,J$4,0)</f>
        <v>N/A</v>
      </c>
      <c r="K147" s="111" t="str">
        <f>VLOOKUP($A147,'PA GPS 2026 '!$A$4:$V$461,K$4,0)</f>
        <v>No</v>
      </c>
      <c r="L147" s="111" t="str">
        <f>VLOOKUP($A147,'PA GPS 2026 '!$A$4:$V$461,L$4,0)</f>
        <v>C-3599-0200-10-53105d</v>
      </c>
      <c r="M147" s="111" t="str">
        <f>VLOOKUP($A147,'PA GPS 2026 '!$A$4:$V$461,M$4,0)</f>
        <v>Política Defensa Jurídica _DIMENSIÓN Gestión con Valores para Resultados</v>
      </c>
      <c r="N147" s="111" t="str">
        <f>VLOOKUP($A147,'PA GPS 2026 '!$A$4:$V$461,N$4,0)</f>
        <v>PES - Transformación Institucional</v>
      </c>
      <c r="O147" s="111" t="str">
        <f>VLOOKUP($A147,'PA GPS 2026 '!$A$4:$V$461,O$4,0)</f>
        <v>Política de prevención del Daño Antijurídico, implementada y con resultados de la vigencia 2026 presentados al Comité de conciliación.  (Informe de implementación de la PPDA y acta de comité)</v>
      </c>
      <c r="P147" s="111">
        <f>VLOOKUP($A147,'PA GPS 2026 '!$A$4:$V$461,P$4,0)</f>
        <v>25</v>
      </c>
      <c r="Q147" s="111">
        <f>VLOOKUP($A147,'PA GPS 2026 '!$A$4:$V$461,Q$4,0)</f>
        <v>1</v>
      </c>
      <c r="R147" s="111" t="str">
        <f>VLOOKUP($A147,'PA GPS 2026 '!$A$4:$V$461,R$4,0)</f>
        <v>Númerica</v>
      </c>
      <c r="S147" s="111" t="str">
        <f>VLOOKUP($A147,'PA GPS 2026 '!$A$4:$V$461,S$4,0)</f>
        <v># de Política de prevención del daño antijurídico implementada / 1 Política de prevención del daño antijurídico a implementar</v>
      </c>
      <c r="T147" s="112">
        <f>VLOOKUP($A147,'PA GPS 2026 '!$A$4:$V$461,T$4,0)</f>
        <v>46055</v>
      </c>
      <c r="U147" s="112">
        <f>VLOOKUP($A147,'PA GPS 2026 '!$A$4:$V$461,U$4,0)</f>
        <v>46377</v>
      </c>
      <c r="V147" s="111" t="str">
        <f>VLOOKUP($A147,'PA GPS 2026 '!$A$4:$V$461,V$4,0)</f>
        <v>60-GRUPO DE TRABAJO DE GESTIÓN JUDICIAL ADSCRITO A LA OFICINA ASESORA JURÍDICA</v>
      </c>
    </row>
    <row r="148" spans="1:22" ht="58.5" customHeight="1" x14ac:dyDescent="0.25">
      <c r="A148" s="12" t="s">
        <v>172</v>
      </c>
      <c r="B148" s="108" t="str">
        <f>VLOOKUP($A148,'PA GPS 2026 '!$A$4:$V$461,B$4,0)</f>
        <v>60-GRUPO DE TRABAJO DE GESTIÓN JUDICIAL ADSCRITO A LA OFICINA ASESORA JURÍDICA</v>
      </c>
      <c r="C148" s="108">
        <f>VLOOKUP($A148,'PA GPS 2026 '!$A$4:$V$461,C$4,0)</f>
        <v>0</v>
      </c>
      <c r="D148" s="108" t="str">
        <f>VLOOKUP($A148,'PA GPS 2026 '!$A$4:$V$461,D$4,0)</f>
        <v>Actividad propia</v>
      </c>
      <c r="E148" s="108" t="str">
        <f>VLOOKUP($A148,'PA GPS 2026 '!$A$4:$V$461,E$4,0)</f>
        <v>60.3.1</v>
      </c>
      <c r="F148" s="108" t="str">
        <f>VLOOKUP($A148,'PA GPS 2026 '!$A$4:$V$461,F$4,0)</f>
        <v>N/A</v>
      </c>
      <c r="G148" s="108" t="str">
        <f>VLOOKUP($A148,'PA GPS 2026 '!$A$4:$V$461,G$4,0)</f>
        <v>N/A</v>
      </c>
      <c r="H148" s="108" t="str">
        <f>VLOOKUP($A148,'PA GPS 2026 '!$A$4:$V$461,H$4,0)</f>
        <v>N/A</v>
      </c>
      <c r="I148" s="108" t="str">
        <f>VLOOKUP($A148,'PA GPS 2026 '!$A$4:$V$461,I$4,0)</f>
        <v>N/A</v>
      </c>
      <c r="J148" s="108" t="str">
        <f>VLOOKUP($A148,'PA GPS 2026 '!$A$4:$V$461,J$4,0)</f>
        <v>N/A</v>
      </c>
      <c r="K148" s="108" t="str">
        <f>VLOOKUP($A148,'PA GPS 2026 '!$A$4:$V$461,K$4,0)</f>
        <v>N/A</v>
      </c>
      <c r="L148" s="108" t="str">
        <f>VLOOKUP($A148,'PA GPS 2026 '!$A$4:$V$461,L$4,0)</f>
        <v>N/A</v>
      </c>
      <c r="M148" s="108" t="str">
        <f>VLOOKUP($A148,'PA GPS 2026 '!$A$4:$V$461,M$4,0)</f>
        <v>N/A</v>
      </c>
      <c r="N148" s="108" t="str">
        <f>VLOOKUP($A148,'PA GPS 2026 '!$A$4:$V$461,N$4,0)</f>
        <v>N/A</v>
      </c>
      <c r="O148" s="108" t="str">
        <f>VLOOKUP($A148,'PA GPS 2026 '!$A$4:$V$461,O$4,0)</f>
        <v>Informar a las Delegaturas mediante memorando y/o correo electrónico, las actividades previstas para la ejecución de la Política de Prevención del Daño Antijurídico de la vigencia 2026. (Memorandos y/o correos electrónicos de los recordatorios)</v>
      </c>
      <c r="P148" s="108">
        <f>VLOOKUP($A148,'PA GPS 2026 '!$A$4:$V$461,P$4,0)</f>
        <v>20</v>
      </c>
      <c r="Q148" s="108">
        <f>VLOOKUP($A148,'PA GPS 2026 '!$A$4:$V$461,Q$4,0)</f>
        <v>1</v>
      </c>
      <c r="R148" s="108" t="str">
        <f>VLOOKUP($A148,'PA GPS 2026 '!$A$4:$V$461,R$4,0)</f>
        <v>Númerica</v>
      </c>
      <c r="S148" s="108" t="str">
        <f>VLOOKUP($A148,'PA GPS 2026 '!$A$4:$V$461,S$4,0)</f>
        <v># de memorandos enviados  a las Delegaturas / 1 memorandos a enviar  a las Delegaturas</v>
      </c>
      <c r="T148" s="109">
        <f>VLOOKUP($A148,'PA GPS 2026 '!$A$4:$V$461,T$4,0)</f>
        <v>46055</v>
      </c>
      <c r="U148" s="109">
        <f>VLOOKUP($A148,'PA GPS 2026 '!$A$4:$V$461,U$4,0)</f>
        <v>46112</v>
      </c>
      <c r="V148" s="108" t="str">
        <f>VLOOKUP($A148,'PA GPS 2026 '!$A$4:$V$461,V$4,0)</f>
        <v>60-GRUPO DE TRABAJO DE GESTIÓN JUDICIAL ADSCRITO A LA OFICINA ASESORA JURÍDICA</v>
      </c>
    </row>
    <row r="149" spans="1:22" ht="58.5" customHeight="1" x14ac:dyDescent="0.25">
      <c r="A149" s="12" t="s">
        <v>174</v>
      </c>
      <c r="B149" s="108" t="str">
        <f>VLOOKUP($A149,'PA GPS 2026 '!$A$4:$V$461,B$4,0)</f>
        <v>60-GRUPO DE TRABAJO DE GESTIÓN JUDICIAL ADSCRITO A LA OFICINA ASESORA JURÍDICA</v>
      </c>
      <c r="C149" s="108">
        <f>VLOOKUP($A149,'PA GPS 2026 '!$A$4:$V$461,C$4,0)</f>
        <v>0</v>
      </c>
      <c r="D149" s="108" t="str">
        <f>VLOOKUP($A149,'PA GPS 2026 '!$A$4:$V$461,D$4,0)</f>
        <v>Actividad propia</v>
      </c>
      <c r="E149" s="108" t="str">
        <f>VLOOKUP($A149,'PA GPS 2026 '!$A$4:$V$461,E$4,0)</f>
        <v>60.3.2</v>
      </c>
      <c r="F149" s="108" t="str">
        <f>VLOOKUP($A149,'PA GPS 2026 '!$A$4:$V$461,F$4,0)</f>
        <v>N/A</v>
      </c>
      <c r="G149" s="108" t="str">
        <f>VLOOKUP($A149,'PA GPS 2026 '!$A$4:$V$461,G$4,0)</f>
        <v>N/A</v>
      </c>
      <c r="H149" s="108" t="str">
        <f>VLOOKUP($A149,'PA GPS 2026 '!$A$4:$V$461,H$4,0)</f>
        <v>N/A</v>
      </c>
      <c r="I149" s="108" t="str">
        <f>VLOOKUP($A149,'PA GPS 2026 '!$A$4:$V$461,I$4,0)</f>
        <v>N/A</v>
      </c>
      <c r="J149" s="108" t="str">
        <f>VLOOKUP($A149,'PA GPS 2026 '!$A$4:$V$461,J$4,0)</f>
        <v>N/A</v>
      </c>
      <c r="K149" s="108" t="str">
        <f>VLOOKUP($A149,'PA GPS 2026 '!$A$4:$V$461,K$4,0)</f>
        <v>N/A</v>
      </c>
      <c r="L149" s="108" t="str">
        <f>VLOOKUP($A149,'PA GPS 2026 '!$A$4:$V$461,L$4,0)</f>
        <v>N/A</v>
      </c>
      <c r="M149" s="108" t="str">
        <f>VLOOKUP($A149,'PA GPS 2026 '!$A$4:$V$461,M$4,0)</f>
        <v>N/A</v>
      </c>
      <c r="N149" s="108" t="str">
        <f>VLOOKUP($A149,'PA GPS 2026 '!$A$4:$V$461,N$4,0)</f>
        <v>N/A</v>
      </c>
      <c r="O149" s="108" t="str">
        <f>VLOOKUP($A149,'PA GPS 2026 '!$A$4:$V$461,O$4,0)</f>
        <v>Requerir mediante memorando y/o correo electrónico a las Delegaturas el informe final de cumplimiento de las actividades previstas en la Política de Prevención del Daño Antijurídico de la vigencia 2026.(Memorandos y/o correos electrónicos de los requerimientos)</v>
      </c>
      <c r="P149" s="108">
        <f>VLOOKUP($A149,'PA GPS 2026 '!$A$4:$V$461,P$4,0)</f>
        <v>20</v>
      </c>
      <c r="Q149" s="108">
        <f>VLOOKUP($A149,'PA GPS 2026 '!$A$4:$V$461,Q$4,0)</f>
        <v>1</v>
      </c>
      <c r="R149" s="108" t="str">
        <f>VLOOKUP($A149,'PA GPS 2026 '!$A$4:$V$461,R$4,0)</f>
        <v>Númerica</v>
      </c>
      <c r="S149" s="108" t="str">
        <f>VLOOKUP($A149,'PA GPS 2026 '!$A$4:$V$461,S$4,0)</f>
        <v># de requerimientos realizados a las Delegaturas / 1 requerimientos a realizar a las Delegaturas</v>
      </c>
      <c r="T149" s="109">
        <f>VLOOKUP($A149,'PA GPS 2026 '!$A$4:$V$461,T$4,0)</f>
        <v>46204</v>
      </c>
      <c r="U149" s="109">
        <f>VLOOKUP($A149,'PA GPS 2026 '!$A$4:$V$461,U$4,0)</f>
        <v>46325</v>
      </c>
      <c r="V149" s="108" t="str">
        <f>VLOOKUP($A149,'PA GPS 2026 '!$A$4:$V$461,V$4,0)</f>
        <v>60-GRUPO DE TRABAJO DE GESTIÓN JUDICIAL ADSCRITO A LA OFICINA ASESORA JURÍDICA</v>
      </c>
    </row>
    <row r="150" spans="1:22" ht="58.5" customHeight="1" x14ac:dyDescent="0.25">
      <c r="A150" s="12" t="s">
        <v>175</v>
      </c>
      <c r="B150" s="108" t="str">
        <f>VLOOKUP($A150,'PA GPS 2026 '!$A$4:$V$461,B$4,0)</f>
        <v>60-GRUPO DE TRABAJO DE GESTIÓN JUDICIAL ADSCRITO A LA OFICINA ASESORA JURÍDICA</v>
      </c>
      <c r="C150" s="108">
        <f>VLOOKUP($A150,'PA GPS 2026 '!$A$4:$V$461,C$4,0)</f>
        <v>0</v>
      </c>
      <c r="D150" s="108" t="str">
        <f>VLOOKUP($A150,'PA GPS 2026 '!$A$4:$V$461,D$4,0)</f>
        <v>Actividad propia</v>
      </c>
      <c r="E150" s="108" t="str">
        <f>VLOOKUP($A150,'PA GPS 2026 '!$A$4:$V$461,E$4,0)</f>
        <v>60.3.3</v>
      </c>
      <c r="F150" s="108" t="str">
        <f>VLOOKUP($A150,'PA GPS 2026 '!$A$4:$V$461,F$4,0)</f>
        <v>N/A</v>
      </c>
      <c r="G150" s="108" t="str">
        <f>VLOOKUP($A150,'PA GPS 2026 '!$A$4:$V$461,G$4,0)</f>
        <v>N/A</v>
      </c>
      <c r="H150" s="108" t="str">
        <f>VLOOKUP($A150,'PA GPS 2026 '!$A$4:$V$461,H$4,0)</f>
        <v>N/A</v>
      </c>
      <c r="I150" s="108" t="str">
        <f>VLOOKUP($A150,'PA GPS 2026 '!$A$4:$V$461,I$4,0)</f>
        <v>N/A</v>
      </c>
      <c r="J150" s="108" t="str">
        <f>VLOOKUP($A150,'PA GPS 2026 '!$A$4:$V$461,J$4,0)</f>
        <v>N/A</v>
      </c>
      <c r="K150" s="108" t="str">
        <f>VLOOKUP($A150,'PA GPS 2026 '!$A$4:$V$461,K$4,0)</f>
        <v>N/A</v>
      </c>
      <c r="L150" s="108" t="str">
        <f>VLOOKUP($A150,'PA GPS 2026 '!$A$4:$V$461,L$4,0)</f>
        <v>N/A</v>
      </c>
      <c r="M150" s="108" t="str">
        <f>VLOOKUP($A150,'PA GPS 2026 '!$A$4:$V$461,M$4,0)</f>
        <v>N/A</v>
      </c>
      <c r="N150" s="108" t="str">
        <f>VLOOKUP($A150,'PA GPS 2026 '!$A$4:$V$461,N$4,0)</f>
        <v>N/A</v>
      </c>
      <c r="O150" s="108" t="str">
        <f>VLOOKUP($A150,'PA GPS 2026 '!$A$4:$V$461,O$4,0)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P150" s="108">
        <f>VLOOKUP($A150,'PA GPS 2026 '!$A$4:$V$461,P$4,0)</f>
        <v>30</v>
      </c>
      <c r="Q150" s="108">
        <f>VLOOKUP($A150,'PA GPS 2026 '!$A$4:$V$461,Q$4,0)</f>
        <v>1</v>
      </c>
      <c r="R150" s="108" t="str">
        <f>VLOOKUP($A150,'PA GPS 2026 '!$A$4:$V$461,R$4,0)</f>
        <v>Númerica</v>
      </c>
      <c r="S150" s="108" t="str">
        <f>VLOOKUP($A150,'PA GPS 2026 '!$A$4:$V$461,S$4,0)</f>
        <v># de documentos con la información remitida por las Delegaturas y/o áreas encargadas de las actividades ejecutadas, consolidado / 1 Documentos con la información remitida por las Delegaturas y/o áreas encargadas de las actividades ejecutadas, a consolidar</v>
      </c>
      <c r="T150" s="109">
        <f>VLOOKUP($A150,'PA GPS 2026 '!$A$4:$V$461,T$4,0)</f>
        <v>46327</v>
      </c>
      <c r="U150" s="109">
        <f>VLOOKUP($A150,'PA GPS 2026 '!$A$4:$V$461,U$4,0)</f>
        <v>46356</v>
      </c>
      <c r="V150" s="108" t="str">
        <f>VLOOKUP($A150,'PA GPS 2026 '!$A$4:$V$461,V$4,0)</f>
        <v>60-GRUPO DE TRABAJO DE GESTIÓN JUDICIAL ADSCRITO A LA OFICINA ASESORA JURÍDICA</v>
      </c>
    </row>
    <row r="151" spans="1:22" ht="58.5" customHeight="1" x14ac:dyDescent="0.25">
      <c r="A151" s="12" t="s">
        <v>1024</v>
      </c>
      <c r="B151" s="108" t="str">
        <f>VLOOKUP($A151,'PA GPS 2026 '!$A$4:$V$461,B$4,0)</f>
        <v>60-GRUPO DE TRABAJO DE GESTIÓN JUDICIAL ADSCRITO A LA OFICINA ASESORA JURÍDICA</v>
      </c>
      <c r="C151" s="108">
        <f>VLOOKUP($A151,'PA GPS 2026 '!$A$4:$V$461,C$4,0)</f>
        <v>0</v>
      </c>
      <c r="D151" s="108" t="str">
        <f>VLOOKUP($A151,'PA GPS 2026 '!$A$4:$V$461,D$4,0)</f>
        <v>Actividad propia</v>
      </c>
      <c r="E151" s="108" t="str">
        <f>VLOOKUP($A151,'PA GPS 2026 '!$A$4:$V$461,E$4,0)</f>
        <v>60.3.4</v>
      </c>
      <c r="F151" s="108" t="str">
        <f>VLOOKUP($A151,'PA GPS 2026 '!$A$4:$V$461,F$4,0)</f>
        <v>N/A</v>
      </c>
      <c r="G151" s="108" t="str">
        <f>VLOOKUP($A151,'PA GPS 2026 '!$A$4:$V$461,G$4,0)</f>
        <v>N/A</v>
      </c>
      <c r="H151" s="108" t="str">
        <f>VLOOKUP($A151,'PA GPS 2026 '!$A$4:$V$461,H$4,0)</f>
        <v>N/A</v>
      </c>
      <c r="I151" s="108" t="str">
        <f>VLOOKUP($A151,'PA GPS 2026 '!$A$4:$V$461,I$4,0)</f>
        <v>N/A</v>
      </c>
      <c r="J151" s="108" t="str">
        <f>VLOOKUP($A151,'PA GPS 2026 '!$A$4:$V$461,J$4,0)</f>
        <v>N/A</v>
      </c>
      <c r="K151" s="108" t="str">
        <f>VLOOKUP($A151,'PA GPS 2026 '!$A$4:$V$461,K$4,0)</f>
        <v>N/A</v>
      </c>
      <c r="L151" s="108" t="str">
        <f>VLOOKUP($A151,'PA GPS 2026 '!$A$4:$V$461,L$4,0)</f>
        <v>N/A</v>
      </c>
      <c r="M151" s="108" t="str">
        <f>VLOOKUP($A151,'PA GPS 2026 '!$A$4:$V$461,M$4,0)</f>
        <v>N/A</v>
      </c>
      <c r="N151" s="108" t="str">
        <f>VLOOKUP($A151,'PA GPS 2026 '!$A$4:$V$461,N$4,0)</f>
        <v>N/A</v>
      </c>
      <c r="O151" s="108" t="str">
        <f>VLOOKUP($A151,'PA GPS 2026 '!$A$4:$V$461,O$4,0)</f>
        <v>Presentar al Comité de Conciliación, los resultados del cumplimiento del primer año de implementación de la  Política de Prevención del Daño Antijurídico (Acta del comité de conciliación e informe de implementación)</v>
      </c>
      <c r="P151" s="108">
        <f>VLOOKUP($A151,'PA GPS 2026 '!$A$4:$V$461,P$4,0)</f>
        <v>30</v>
      </c>
      <c r="Q151" s="108">
        <f>VLOOKUP($A151,'PA GPS 2026 '!$A$4:$V$461,Q$4,0)</f>
        <v>1</v>
      </c>
      <c r="R151" s="108" t="str">
        <f>VLOOKUP($A151,'PA GPS 2026 '!$A$4:$V$461,R$4,0)</f>
        <v>Númerica</v>
      </c>
      <c r="S151" s="108" t="str">
        <f>VLOOKUP($A151,'PA GPS 2026 '!$A$4:$V$461,S$4,0)</f>
        <v># de presentaciones de los resultados del cumplimiento del primer año de implementación de la Política realizadas / 1 Total de presentaciones de los resultados del cumplimiento del primer año de implementación de la Política a realizar</v>
      </c>
      <c r="T151" s="109">
        <f>VLOOKUP($A151,'PA GPS 2026 '!$A$4:$V$461,T$4,0)</f>
        <v>46357</v>
      </c>
      <c r="U151" s="109">
        <f>VLOOKUP($A151,'PA GPS 2026 '!$A$4:$V$461,U$4,0)</f>
        <v>46377</v>
      </c>
      <c r="V151" s="108" t="str">
        <f>VLOOKUP($A151,'PA GPS 2026 '!$A$4:$V$461,V$4,0)</f>
        <v>60-GRUPO DE TRABAJO DE GESTIÓN JUDICIAL ADSCRITO A LA OFICINA ASESORA JURÍDICA</v>
      </c>
    </row>
    <row r="152" spans="1:22" ht="58.5" customHeight="1" x14ac:dyDescent="0.25">
      <c r="A152" s="12" t="s">
        <v>1026</v>
      </c>
      <c r="B152" s="111" t="str">
        <f>VLOOKUP($A152,'PA GPS 2026 '!$A$4:$V$461,B$4,0)</f>
        <v>60-GRUPO DE TRABAJO DE GESTIÓN JUDICIAL ADSCRITO A LA OFICINA ASESORA JURÍDICA</v>
      </c>
      <c r="C152" s="111">
        <f>VLOOKUP($A152,'PA GPS 2026 '!$A$4:$V$461,C$4,0)</f>
        <v>0</v>
      </c>
      <c r="D152" s="111" t="str">
        <f>VLOOKUP($A152,'PA GPS 2026 '!$A$4:$V$461,D$4,0)</f>
        <v>Producto</v>
      </c>
      <c r="E152" s="111" t="str">
        <f>VLOOKUP($A152,'PA GPS 2026 '!$A$4:$V$461,E$4,0)</f>
        <v>60.4</v>
      </c>
      <c r="F152" s="111" t="str">
        <f>VLOOKUP($A152,'PA GPS 2026 '!$A$4:$V$461,F$4,0)</f>
        <v>Innovador</v>
      </c>
      <c r="G152" s="111" t="str">
        <f>VLOOKUP($A152,'PA GPS 2026 '!$A$4:$V$461,G$4,0)</f>
        <v xml:space="preserve">Fortalecer la gestión de la información, el conocimiento y la innovación para optimizar la capacidad institucional 
</v>
      </c>
      <c r="H152" s="111" t="str">
        <f>VLOOKUP($A152,'PA GPS 2026 '!$A$4:$V$461,H$4,0)</f>
        <v xml:space="preserve">Cumplimiento de productos del PAI asociados a Fortalecer la gestión de la información, el conocimiento y la innovación para optimizar la capacidad institucional 
</v>
      </c>
      <c r="I152" s="111" t="str">
        <f>VLOOKUP($A152,'PA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52" s="111" t="str">
        <f>VLOOKUP($A152,'PA GPS 2026 '!$A$4:$V$461,J$4,0)</f>
        <v>N/A</v>
      </c>
      <c r="K152" s="111" t="str">
        <f>VLOOKUP($A152,'PA GPS 2026 '!$A$4:$V$461,K$4,0)</f>
        <v>No</v>
      </c>
      <c r="L152" s="111" t="str">
        <f>VLOOKUP($A152,'PA GPS 2026 '!$A$4:$V$461,L$4,0)</f>
        <v>C-3599-0200-10-53105d</v>
      </c>
      <c r="M152" s="111" t="str">
        <f>VLOOKUP($A152,'PA GPS 2026 '!$A$4:$V$461,M$4,0)</f>
        <v>Política Defensa Jurídica _DIMENSIÓN Gestión con Valores para Resultados</v>
      </c>
      <c r="N152" s="111" t="str">
        <f>VLOOKUP($A152,'PA GPS 2026 '!$A$4:$V$461,N$4,0)</f>
        <v>PES - Transformación Institucional</v>
      </c>
      <c r="O152" s="111" t="str">
        <f>VLOOKUP($A152,'PA GPS 2026 '!$A$4:$V$461,O$4,0)</f>
        <v>Jornadas de capacitaciones a las que asiste el equipo jurídico del Grupo de Gestión Judicial, para fortalecer capacidades, realizadas.</v>
      </c>
      <c r="P152" s="111">
        <f>VLOOKUP($A152,'PA GPS 2026 '!$A$4:$V$461,P$4,0)</f>
        <v>25</v>
      </c>
      <c r="Q152" s="111">
        <f>VLOOKUP($A152,'PA GPS 2026 '!$A$4:$V$461,Q$4,0)</f>
        <v>2</v>
      </c>
      <c r="R152" s="111" t="str">
        <f>VLOOKUP($A152,'PA GPS 2026 '!$A$4:$V$461,R$4,0)</f>
        <v>Númerica</v>
      </c>
      <c r="S152" s="111" t="str">
        <f>VLOOKUP($A152,'PA GPS 2026 '!$A$4:$V$461,S$4,0)</f>
        <v># de capacitaciones asistidas / 2 Capacitaciones programadas</v>
      </c>
      <c r="T152" s="112">
        <f>VLOOKUP($A152,'PA GPS 2026 '!$A$4:$V$461,T$4,0)</f>
        <v>46055</v>
      </c>
      <c r="U152" s="112">
        <f>VLOOKUP($A152,'PA GPS 2026 '!$A$4:$V$461,U$4,0)</f>
        <v>46367</v>
      </c>
      <c r="V152" s="111" t="str">
        <f>VLOOKUP($A152,'PA GPS 2026 '!$A$4:$V$461,V$4,0)</f>
        <v>60-GRUPO DE TRABAJO DE GESTIÓN JUDICIAL ADSCRITO A LA OFICINA ASESORA JURÍDICA</v>
      </c>
    </row>
    <row r="153" spans="1:22" ht="58.5" customHeight="1" x14ac:dyDescent="0.25">
      <c r="A153" s="12" t="s">
        <v>1028</v>
      </c>
      <c r="B153" s="108" t="str">
        <f>VLOOKUP($A153,'PA GPS 2026 '!$A$4:$V$461,B$4,0)</f>
        <v>60-GRUPO DE TRABAJO DE GESTIÓN JUDICIAL ADSCRITO A LA OFICINA ASESORA JURÍDICA</v>
      </c>
      <c r="C153" s="108">
        <f>VLOOKUP($A153,'PA GPS 2026 '!$A$4:$V$461,C$4,0)</f>
        <v>0</v>
      </c>
      <c r="D153" s="108" t="str">
        <f>VLOOKUP($A153,'PA GPS 2026 '!$A$4:$V$461,D$4,0)</f>
        <v>Actividad propia</v>
      </c>
      <c r="E153" s="108" t="str">
        <f>VLOOKUP($A153,'PA GPS 2026 '!$A$4:$V$461,E$4,0)</f>
        <v>60.4.1</v>
      </c>
      <c r="F153" s="108" t="str">
        <f>VLOOKUP($A153,'PA GPS 2026 '!$A$4:$V$461,F$4,0)</f>
        <v>N/A</v>
      </c>
      <c r="G153" s="108" t="str">
        <f>VLOOKUP($A153,'PA GPS 2026 '!$A$4:$V$461,G$4,0)</f>
        <v>N/A</v>
      </c>
      <c r="H153" s="108" t="str">
        <f>VLOOKUP($A153,'PA GPS 2026 '!$A$4:$V$461,H$4,0)</f>
        <v>N/A</v>
      </c>
      <c r="I153" s="108" t="str">
        <f>VLOOKUP($A153,'PA GPS 2026 '!$A$4:$V$461,I$4,0)</f>
        <v>N/A</v>
      </c>
      <c r="J153" s="108" t="str">
        <f>VLOOKUP($A153,'PA GPS 2026 '!$A$4:$V$461,J$4,0)</f>
        <v>N/A</v>
      </c>
      <c r="K153" s="108" t="str">
        <f>VLOOKUP($A153,'PA GPS 2026 '!$A$4:$V$461,K$4,0)</f>
        <v>N/A</v>
      </c>
      <c r="L153" s="108" t="str">
        <f>VLOOKUP($A153,'PA GPS 2026 '!$A$4:$V$461,L$4,0)</f>
        <v>N/A</v>
      </c>
      <c r="M153" s="108" t="str">
        <f>VLOOKUP($A153,'PA GPS 2026 '!$A$4:$V$461,M$4,0)</f>
        <v>N/A</v>
      </c>
      <c r="N153" s="108" t="str">
        <f>VLOOKUP($A153,'PA GPS 2026 '!$A$4:$V$461,N$4,0)</f>
        <v>N/A</v>
      </c>
      <c r="O153" s="108" t="str">
        <f>VLOOKUP($A153,'PA GPS 2026 '!$A$4:$V$461,O$4,0)</f>
        <v>Solicitar mediante correo electrónico a la ANDJE que se realicen dos jornadas de capacitación. (Correo electrónico a la ANDJE)</v>
      </c>
      <c r="P153" s="108">
        <f>VLOOKUP($A153,'PA GPS 2026 '!$A$4:$V$461,P$4,0)</f>
        <v>20</v>
      </c>
      <c r="Q153" s="108">
        <f>VLOOKUP($A153,'PA GPS 2026 '!$A$4:$V$461,Q$4,0)</f>
        <v>1</v>
      </c>
      <c r="R153" s="108" t="str">
        <f>VLOOKUP($A153,'PA GPS 2026 '!$A$4:$V$461,R$4,0)</f>
        <v>Númerica</v>
      </c>
      <c r="S153" s="108" t="str">
        <f>VLOOKUP($A153,'PA GPS 2026 '!$A$4:$V$461,S$4,0)</f>
        <v># de correos enviados / 1 correos a enviar</v>
      </c>
      <c r="T153" s="109">
        <f>VLOOKUP($A153,'PA GPS 2026 '!$A$4:$V$461,T$4,0)</f>
        <v>46055</v>
      </c>
      <c r="U153" s="109">
        <f>VLOOKUP($A153,'PA GPS 2026 '!$A$4:$V$461,U$4,0)</f>
        <v>46094</v>
      </c>
      <c r="V153" s="108" t="str">
        <f>VLOOKUP($A153,'PA GPS 2026 '!$A$4:$V$461,V$4,0)</f>
        <v>60-GRUPO DE TRABAJO DE GESTIÓN JUDICIAL ADSCRITO A LA OFICINA ASESORA JURÍDICA</v>
      </c>
    </row>
    <row r="154" spans="1:22" ht="58.5" customHeight="1" x14ac:dyDescent="0.25">
      <c r="A154" s="12" t="s">
        <v>1030</v>
      </c>
      <c r="B154" s="108" t="str">
        <f>VLOOKUP($A154,'PA GPS 2026 '!$A$4:$V$461,B$4,0)</f>
        <v>60-GRUPO DE TRABAJO DE GESTIÓN JUDICIAL ADSCRITO A LA OFICINA ASESORA JURÍDICA</v>
      </c>
      <c r="C154" s="108">
        <f>VLOOKUP($A154,'PA GPS 2026 '!$A$4:$V$461,C$4,0)</f>
        <v>0</v>
      </c>
      <c r="D154" s="108" t="str">
        <f>VLOOKUP($A154,'PA GPS 2026 '!$A$4:$V$461,D$4,0)</f>
        <v>Actividad propia</v>
      </c>
      <c r="E154" s="108" t="str">
        <f>VLOOKUP($A154,'PA GPS 2026 '!$A$4:$V$461,E$4,0)</f>
        <v>60.4.2</v>
      </c>
      <c r="F154" s="108" t="str">
        <f>VLOOKUP($A154,'PA GPS 2026 '!$A$4:$V$461,F$4,0)</f>
        <v>N/A</v>
      </c>
      <c r="G154" s="108" t="str">
        <f>VLOOKUP($A154,'PA GPS 2026 '!$A$4:$V$461,G$4,0)</f>
        <v>N/A</v>
      </c>
      <c r="H154" s="108" t="str">
        <f>VLOOKUP($A154,'PA GPS 2026 '!$A$4:$V$461,H$4,0)</f>
        <v>N/A</v>
      </c>
      <c r="I154" s="108" t="str">
        <f>VLOOKUP($A154,'PA GPS 2026 '!$A$4:$V$461,I$4,0)</f>
        <v>N/A</v>
      </c>
      <c r="J154" s="108" t="str">
        <f>VLOOKUP($A154,'PA GPS 2026 '!$A$4:$V$461,J$4,0)</f>
        <v>N/A</v>
      </c>
      <c r="K154" s="108" t="str">
        <f>VLOOKUP($A154,'PA GPS 2026 '!$A$4:$V$461,K$4,0)</f>
        <v>N/A</v>
      </c>
      <c r="L154" s="108" t="str">
        <f>VLOOKUP($A154,'PA GPS 2026 '!$A$4:$V$461,L$4,0)</f>
        <v>N/A</v>
      </c>
      <c r="M154" s="108" t="str">
        <f>VLOOKUP($A154,'PA GPS 2026 '!$A$4:$V$461,M$4,0)</f>
        <v>N/A</v>
      </c>
      <c r="N154" s="108" t="str">
        <f>VLOOKUP($A154,'PA GPS 2026 '!$A$4:$V$461,N$4,0)</f>
        <v>N/A</v>
      </c>
      <c r="O154" s="108" t="str">
        <f>VLOOKUP($A154,'PA GPS 2026 '!$A$4:$V$461,O$4,0)</f>
        <v>Participar en capacitaciones desarrolladas por la Agencia Nacional de Defensa Jurídica del Estado (Capturas de pantalla de las capacitaciones y/o listado de asistencia)</v>
      </c>
      <c r="P154" s="108">
        <f>VLOOKUP($A154,'PA GPS 2026 '!$A$4:$V$461,P$4,0)</f>
        <v>40</v>
      </c>
      <c r="Q154" s="108">
        <f>VLOOKUP($A154,'PA GPS 2026 '!$A$4:$V$461,Q$4,0)</f>
        <v>2</v>
      </c>
      <c r="R154" s="108" t="str">
        <f>VLOOKUP($A154,'PA GPS 2026 '!$A$4:$V$461,R$4,0)</f>
        <v>Númerica</v>
      </c>
      <c r="S154" s="108" t="str">
        <f>VLOOKUP($A154,'PA GPS 2026 '!$A$4:$V$461,S$4,0)</f>
        <v># de capacitaciones asistidas / 2 Capacitaciones programadas</v>
      </c>
      <c r="T154" s="109">
        <f>VLOOKUP($A154,'PA GPS 2026 '!$A$4:$V$461,T$4,0)</f>
        <v>46113</v>
      </c>
      <c r="U154" s="109">
        <f>VLOOKUP($A154,'PA GPS 2026 '!$A$4:$V$461,U$4,0)</f>
        <v>46356</v>
      </c>
      <c r="V154" s="108" t="str">
        <f>VLOOKUP($A154,'PA GPS 2026 '!$A$4:$V$461,V$4,0)</f>
        <v>60-GRUPO DE TRABAJO DE GESTIÓN JUDICIAL ADSCRITO A LA OFICINA ASESORA JURÍDICA</v>
      </c>
    </row>
    <row r="155" spans="1:22" ht="58.5" customHeight="1" x14ac:dyDescent="0.25">
      <c r="A155" s="12" t="s">
        <v>1031</v>
      </c>
      <c r="B155" s="108" t="str">
        <f>VLOOKUP($A155,'PA GPS 2026 '!$A$4:$V$461,B$4,0)</f>
        <v>60-GRUPO DE TRABAJO DE GESTIÓN JUDICIAL ADSCRITO A LA OFICINA ASESORA JURÍDICA</v>
      </c>
      <c r="C155" s="108">
        <f>VLOOKUP($A155,'PA GPS 2026 '!$A$4:$V$461,C$4,0)</f>
        <v>0</v>
      </c>
      <c r="D155" s="108" t="str">
        <f>VLOOKUP($A155,'PA GPS 2026 '!$A$4:$V$461,D$4,0)</f>
        <v>Actividad propia</v>
      </c>
      <c r="E155" s="108" t="str">
        <f>VLOOKUP($A155,'PA GPS 2026 '!$A$4:$V$461,E$4,0)</f>
        <v>60.4.3</v>
      </c>
      <c r="F155" s="108" t="str">
        <f>VLOOKUP($A155,'PA GPS 2026 '!$A$4:$V$461,F$4,0)</f>
        <v>N/A</v>
      </c>
      <c r="G155" s="108" t="str">
        <f>VLOOKUP($A155,'PA GPS 2026 '!$A$4:$V$461,G$4,0)</f>
        <v>N/A</v>
      </c>
      <c r="H155" s="108" t="str">
        <f>VLOOKUP($A155,'PA GPS 2026 '!$A$4:$V$461,H$4,0)</f>
        <v>N/A</v>
      </c>
      <c r="I155" s="108" t="str">
        <f>VLOOKUP($A155,'PA GPS 2026 '!$A$4:$V$461,I$4,0)</f>
        <v>N/A</v>
      </c>
      <c r="J155" s="108" t="str">
        <f>VLOOKUP($A155,'PA GPS 2026 '!$A$4:$V$461,J$4,0)</f>
        <v>N/A</v>
      </c>
      <c r="K155" s="108" t="str">
        <f>VLOOKUP($A155,'PA GPS 2026 '!$A$4:$V$461,K$4,0)</f>
        <v>N/A</v>
      </c>
      <c r="L155" s="108" t="str">
        <f>VLOOKUP($A155,'PA GPS 2026 '!$A$4:$V$461,L$4,0)</f>
        <v>N/A</v>
      </c>
      <c r="M155" s="108" t="str">
        <f>VLOOKUP($A155,'PA GPS 2026 '!$A$4:$V$461,M$4,0)</f>
        <v>N/A</v>
      </c>
      <c r="N155" s="108" t="str">
        <f>VLOOKUP($A155,'PA GPS 2026 '!$A$4:$V$461,N$4,0)</f>
        <v>N/A</v>
      </c>
      <c r="O155" s="108" t="str">
        <f>VLOOKUP($A155,'PA GPS 2026 '!$A$4:$V$461,O$4,0)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P155" s="108">
        <f>VLOOKUP($A155,'PA GPS 2026 '!$A$4:$V$461,P$4,0)</f>
        <v>40</v>
      </c>
      <c r="Q155" s="108">
        <f>VLOOKUP($A155,'PA GPS 2026 '!$A$4:$V$461,Q$4,0)</f>
        <v>1</v>
      </c>
      <c r="R155" s="108" t="str">
        <f>VLOOKUP($A155,'PA GPS 2026 '!$A$4:$V$461,R$4,0)</f>
        <v>Númerica</v>
      </c>
      <c r="S155" s="108" t="str">
        <f>VLOOKUP($A155,'PA GPS 2026 '!$A$4:$V$461,S$4,0)</f>
        <v># de conversatorios realizados / 1 conversatorios a realizar</v>
      </c>
      <c r="T155" s="109">
        <f>VLOOKUP($A155,'PA GPS 2026 '!$A$4:$V$461,T$4,0)</f>
        <v>46146</v>
      </c>
      <c r="U155" s="109">
        <f>VLOOKUP($A155,'PA GPS 2026 '!$A$4:$V$461,U$4,0)</f>
        <v>46367</v>
      </c>
      <c r="V155" s="108" t="str">
        <f>VLOOKUP($A155,'PA GPS 2026 '!$A$4:$V$461,V$4,0)</f>
        <v>60-GRUPO DE TRABAJO DE GESTIÓN JUDICIAL ADSCRITO A LA OFICINA ASESORA JURÍDICA</v>
      </c>
    </row>
    <row r="156" spans="1:22" ht="58.5" customHeight="1" x14ac:dyDescent="0.25">
      <c r="A156" s="12" t="s">
        <v>373</v>
      </c>
      <c r="B156" s="111" t="str">
        <f>VLOOKUP($A156,'PA GPS 2026 '!$A$4:$V$461,B$4,0)</f>
        <v>71-GRUPO DE TRABAJO DE FORMACION</v>
      </c>
      <c r="C156" s="111">
        <f>VLOOKUP($A156,'PA GPS 2026 '!$A$4:$V$461,C$4,0)</f>
        <v>0</v>
      </c>
      <c r="D156" s="111" t="str">
        <f>VLOOKUP($A156,'PA GPS 2026 '!$A$4:$V$461,D$4,0)</f>
        <v>Producto</v>
      </c>
      <c r="E156" s="111" t="str">
        <f>VLOOKUP($A156,'PA GPS 2026 '!$A$4:$V$461,E$4,0)</f>
        <v>71.1</v>
      </c>
      <c r="F156" s="111" t="str">
        <f>VLOOKUP($A156,'PA GPS 2026 '!$A$4:$V$461,F$4,0)</f>
        <v>Operativo SI</v>
      </c>
      <c r="G156" s="111" t="str">
        <f>VLOOKUP($A156,'PA GPS 2026 '!$A$4:$V$461,G$4,0)</f>
        <v xml:space="preserve">Generar sinergias con agentes nacionales e internacionales que permitan potenciar las capacidades de la SIC.
</v>
      </c>
      <c r="H156" s="111" t="str">
        <f>VLOOKUP($A156,'PA GPS 2026 '!$A$4:$V$461,H$4,0)</f>
        <v xml:space="preserve">Cumplimiento de productos del PAI asociados a Generar sinergias con agentes nacionales e internacionales que permitan potenciar las capacidades de la SIC.
</v>
      </c>
      <c r="I156" s="111" t="str">
        <f>VLOOKUP($A156,'PA GPS 2026 '!$A$4:$V$461,I$4,0)</f>
        <v>1-Generación de oportunidades de cooperación y fortalecimiento de existentes con grupos de interés y de valor.-5-Direccionamiento de la oferta institucional con productos y/o servicios con enfoque preventivo, diferencial y territorial.</v>
      </c>
      <c r="J156" s="111" t="str">
        <f>VLOOKUP($A156,'PA GPS 2026 '!$A$4:$V$461,J$4,0)</f>
        <v>N/A</v>
      </c>
      <c r="K156" s="111" t="str">
        <f>VLOOKUP($A156,'PA GPS 2026 '!$A$4:$V$461,K$4,0)</f>
        <v>No</v>
      </c>
      <c r="L156" s="111" t="str">
        <f>VLOOKUP($A156,'PA GPS 2026 '!$A$4:$V$461,L$4,0)</f>
        <v>C-3599-0200-12-53105b</v>
      </c>
      <c r="M156" s="111" t="str">
        <f>VLOOKUP($A156,'PA GPS 2026 '!$A$4:$V$461,M$4,0)</f>
        <v>Política Participación Ciudadana en la Gestión Pública _DIMENSIÓN Gestión con Valores para Resultados</v>
      </c>
      <c r="N156" s="111" t="str">
        <f>VLOOKUP($A156,'PA GPS 2026 '!$A$4:$V$461,N$4,0)</f>
        <v>N/A</v>
      </c>
      <c r="O156" s="111" t="str">
        <f>VLOOKUP($A156,'PA GPS 2026 '!$A$4:$V$461,O$4,0)</f>
        <v>Estrategia con entidad-  públicas, privadas y educativas para fortalecer  la oferta académica de la SIC, implementada. (Informe de la ejecución y seguimiento del plan de trabajo y sus soportes)</v>
      </c>
      <c r="P156" s="111">
        <f>VLOOKUP($A156,'PA GPS 2026 '!$A$4:$V$461,P$4,0)</f>
        <v>50</v>
      </c>
      <c r="Q156" s="111">
        <f>VLOOKUP($A156,'PA GPS 2026 '!$A$4:$V$461,Q$4,0)</f>
        <v>100</v>
      </c>
      <c r="R156" s="111" t="str">
        <f>VLOOKUP($A156,'PA GPS 2026 '!$A$4:$V$461,R$4,0)</f>
        <v>Porcentual</v>
      </c>
      <c r="S156" s="111" t="str">
        <f>VLOOKUP($A156,'PA GPS 2026 '!$A$4:$V$461,S$4,0)</f>
        <v>% de estrategia realizada / 100% de estrategia a realizar</v>
      </c>
      <c r="T156" s="112">
        <f>VLOOKUP($A156,'PA GPS 2026 '!$A$4:$V$461,T$4,0)</f>
        <v>46083</v>
      </c>
      <c r="U156" s="112">
        <f>VLOOKUP($A156,'PA GPS 2026 '!$A$4:$V$461,U$4,0)</f>
        <v>46371</v>
      </c>
      <c r="V156" s="111" t="str">
        <f>VLOOKUP($A156,'PA GPS 2026 '!$A$4:$V$461,V$4,0)</f>
        <v>71-GRUPO DE TRABAJO DE FORMACION</v>
      </c>
    </row>
    <row r="157" spans="1:22" ht="58.5" customHeight="1" x14ac:dyDescent="0.25">
      <c r="A157" s="12" t="s">
        <v>374</v>
      </c>
      <c r="B157" s="108" t="str">
        <f>VLOOKUP($A157,'PA GPS 2026 '!$A$4:$V$461,B$4,0)</f>
        <v>71-GRUPO DE TRABAJO DE FORMACION</v>
      </c>
      <c r="C157" s="108">
        <f>VLOOKUP($A157,'PA GPS 2026 '!$A$4:$V$461,C$4,0)</f>
        <v>0</v>
      </c>
      <c r="D157" s="108" t="str">
        <f>VLOOKUP($A157,'PA GPS 2026 '!$A$4:$V$461,D$4,0)</f>
        <v>Actividad propia</v>
      </c>
      <c r="E157" s="108" t="str">
        <f>VLOOKUP($A157,'PA GPS 2026 '!$A$4:$V$461,E$4,0)</f>
        <v>71.1.1</v>
      </c>
      <c r="F157" s="108" t="str">
        <f>VLOOKUP($A157,'PA GPS 2026 '!$A$4:$V$461,F$4,0)</f>
        <v>N/A</v>
      </c>
      <c r="G157" s="108" t="str">
        <f>VLOOKUP($A157,'PA GPS 2026 '!$A$4:$V$461,G$4,0)</f>
        <v>N/A</v>
      </c>
      <c r="H157" s="108" t="str">
        <f>VLOOKUP($A157,'PA GPS 2026 '!$A$4:$V$461,H$4,0)</f>
        <v>N/A</v>
      </c>
      <c r="I157" s="108" t="str">
        <f>VLOOKUP($A157,'PA GPS 2026 '!$A$4:$V$461,I$4,0)</f>
        <v>N/A</v>
      </c>
      <c r="J157" s="108" t="str">
        <f>VLOOKUP($A157,'PA GPS 2026 '!$A$4:$V$461,J$4,0)</f>
        <v>N/A</v>
      </c>
      <c r="K157" s="108" t="str">
        <f>VLOOKUP($A157,'PA GPS 2026 '!$A$4:$V$461,K$4,0)</f>
        <v>N/A</v>
      </c>
      <c r="L157" s="108" t="str">
        <f>VLOOKUP($A157,'PA GPS 2026 '!$A$4:$V$461,L$4,0)</f>
        <v>N/A</v>
      </c>
      <c r="M157" s="108" t="str">
        <f>VLOOKUP($A157,'PA GPS 2026 '!$A$4:$V$461,M$4,0)</f>
        <v>N/A</v>
      </c>
      <c r="N157" s="108" t="str">
        <f>VLOOKUP($A157,'PA GPS 2026 '!$A$4:$V$461,N$4,0)</f>
        <v>N/A</v>
      </c>
      <c r="O157" s="108" t="str">
        <f>VLOOKUP($A157,'PA GPS 2026 '!$A$4:$V$461,O$4,0)</f>
        <v>Elaborar el plan de trabajo (plan de trabajo)</v>
      </c>
      <c r="P157" s="108">
        <f>VLOOKUP($A157,'PA GPS 2026 '!$A$4:$V$461,P$4,0)</f>
        <v>30</v>
      </c>
      <c r="Q157" s="108">
        <f>VLOOKUP($A157,'PA GPS 2026 '!$A$4:$V$461,Q$4,0)</f>
        <v>1</v>
      </c>
      <c r="R157" s="108" t="str">
        <f>VLOOKUP($A157,'PA GPS 2026 '!$A$4:$V$461,R$4,0)</f>
        <v>Númerica</v>
      </c>
      <c r="S157" s="108" t="str">
        <f>VLOOKUP($A157,'PA GPS 2026 '!$A$4:$V$461,S$4,0)</f>
        <v># de plan de trabajo realizado / 1 plan de trabajo programado</v>
      </c>
      <c r="T157" s="109">
        <f>VLOOKUP($A157,'PA GPS 2026 '!$A$4:$V$461,T$4,0)</f>
        <v>46083</v>
      </c>
      <c r="U157" s="109">
        <f>VLOOKUP($A157,'PA GPS 2026 '!$A$4:$V$461,U$4,0)</f>
        <v>46112</v>
      </c>
      <c r="V157" s="108" t="str">
        <f>VLOOKUP($A157,'PA GPS 2026 '!$A$4:$V$461,V$4,0)</f>
        <v>71-GRUPO DE TRABAJO DE FORMACION</v>
      </c>
    </row>
    <row r="158" spans="1:22" ht="58.5" customHeight="1" x14ac:dyDescent="0.25">
      <c r="A158" s="12" t="s">
        <v>375</v>
      </c>
      <c r="B158" s="108" t="str">
        <f>VLOOKUP($A158,'PA GPS 2026 '!$A$4:$V$461,B$4,0)</f>
        <v>71-GRUPO DE TRABAJO DE FORMACION</v>
      </c>
      <c r="C158" s="108">
        <f>VLOOKUP($A158,'PA GPS 2026 '!$A$4:$V$461,C$4,0)</f>
        <v>0</v>
      </c>
      <c r="D158" s="108" t="str">
        <f>VLOOKUP($A158,'PA GPS 2026 '!$A$4:$V$461,D$4,0)</f>
        <v>Actividad propia</v>
      </c>
      <c r="E158" s="108" t="str">
        <f>VLOOKUP($A158,'PA GPS 2026 '!$A$4:$V$461,E$4,0)</f>
        <v>71.1.2</v>
      </c>
      <c r="F158" s="108" t="str">
        <f>VLOOKUP($A158,'PA GPS 2026 '!$A$4:$V$461,F$4,0)</f>
        <v>N/A</v>
      </c>
      <c r="G158" s="108" t="str">
        <f>VLOOKUP($A158,'PA GPS 2026 '!$A$4:$V$461,G$4,0)</f>
        <v>N/A</v>
      </c>
      <c r="H158" s="108" t="str">
        <f>VLOOKUP($A158,'PA GPS 2026 '!$A$4:$V$461,H$4,0)</f>
        <v>N/A</v>
      </c>
      <c r="I158" s="108" t="str">
        <f>VLOOKUP($A158,'PA GPS 2026 '!$A$4:$V$461,I$4,0)</f>
        <v>N/A</v>
      </c>
      <c r="J158" s="108" t="str">
        <f>VLOOKUP($A158,'PA GPS 2026 '!$A$4:$V$461,J$4,0)</f>
        <v>N/A</v>
      </c>
      <c r="K158" s="108" t="str">
        <f>VLOOKUP($A158,'PA GPS 2026 '!$A$4:$V$461,K$4,0)</f>
        <v>N/A</v>
      </c>
      <c r="L158" s="108" t="str">
        <f>VLOOKUP($A158,'PA GPS 2026 '!$A$4:$V$461,L$4,0)</f>
        <v>N/A</v>
      </c>
      <c r="M158" s="108" t="str">
        <f>VLOOKUP($A158,'PA GPS 2026 '!$A$4:$V$461,M$4,0)</f>
        <v>N/A</v>
      </c>
      <c r="N158" s="108" t="str">
        <f>VLOOKUP($A158,'PA GPS 2026 '!$A$4:$V$461,N$4,0)</f>
        <v>N/A</v>
      </c>
      <c r="O158" s="108" t="str">
        <f>VLOOKUP($A158,'PA GPS 2026 '!$A$4:$V$461,O$4,0)</f>
        <v>Ejecutar el plan de trabajo (Informe de la ejecución y seguimiento del plan de trabajo y sus soportes)</v>
      </c>
      <c r="P158" s="108">
        <f>VLOOKUP($A158,'PA GPS 2026 '!$A$4:$V$461,P$4,0)</f>
        <v>70</v>
      </c>
      <c r="Q158" s="108">
        <f>VLOOKUP($A158,'PA GPS 2026 '!$A$4:$V$461,Q$4,0)</f>
        <v>100</v>
      </c>
      <c r="R158" s="108" t="str">
        <f>VLOOKUP($A158,'PA GPS 2026 '!$A$4:$V$461,R$4,0)</f>
        <v>Porcentual</v>
      </c>
      <c r="S158" s="108" t="str">
        <f>VLOOKUP($A158,'PA GPS 2026 '!$A$4:$V$461,S$4,0)</f>
        <v>% de Porcentaje ponderado de avance en la ejecución del plan / 100% de Porcentaje plan a ejecutar</v>
      </c>
      <c r="T158" s="109">
        <f>VLOOKUP($A158,'PA GPS 2026 '!$A$4:$V$461,T$4,0)</f>
        <v>46113</v>
      </c>
      <c r="U158" s="109">
        <f>VLOOKUP($A158,'PA GPS 2026 '!$A$4:$V$461,U$4,0)</f>
        <v>46371</v>
      </c>
      <c r="V158" s="108" t="str">
        <f>VLOOKUP($A158,'PA GPS 2026 '!$A$4:$V$461,V$4,0)</f>
        <v>71-GRUPO DE TRABAJO DE FORMACION</v>
      </c>
    </row>
    <row r="159" spans="1:22" ht="58.5" customHeight="1" x14ac:dyDescent="0.25">
      <c r="A159" s="12" t="s">
        <v>376</v>
      </c>
      <c r="B159" s="111" t="str">
        <f>VLOOKUP($A159,'PA GPS 2026 '!$A$4:$V$461,B$4,0)</f>
        <v>71-GRUPO DE TRABAJO DE FORMACION</v>
      </c>
      <c r="C159" s="111">
        <f>VLOOKUP($A159,'PA GPS 2026 '!$A$4:$V$461,C$4,0)</f>
        <v>0</v>
      </c>
      <c r="D159" s="111" t="str">
        <f>VLOOKUP($A159,'PA GPS 2026 '!$A$4:$V$461,D$4,0)</f>
        <v>Producto</v>
      </c>
      <c r="E159" s="111" t="str">
        <f>VLOOKUP($A159,'PA GPS 2026 '!$A$4:$V$461,E$4,0)</f>
        <v>71.2</v>
      </c>
      <c r="F159" s="111" t="str">
        <f>VLOOKUP($A159,'PA GPS 2026 '!$A$4:$V$461,F$4,0)</f>
        <v>Innovador</v>
      </c>
      <c r="G159" s="111" t="str">
        <f>VLOOKUP($A159,'PA GPS 2026 '!$A$4:$V$461,G$4,0)</f>
        <v xml:space="preserve">Fortalecer la infraestructura, uso y aprovechamiento de las tecnologías de la información, para optimizar la capacidad institucional
</v>
      </c>
      <c r="H159" s="111" t="str">
        <f>VLOOKUP($A159,'PA GPS 2026 '!$A$4:$V$461,H$4,0)</f>
        <v xml:space="preserve">Cumplimiento de productos del PAI asociados a Fortalecer la infraestructura, uso y aprovechamiento de las tecnologías de la información, para optimizar la capacidad institucional
</v>
      </c>
      <c r="I159" s="111" t="str">
        <f>VLOOKUP($A159,'PA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59" s="111" t="str">
        <f>VLOOKUP($A159,'PA GPS 2026 '!$A$4:$V$461,J$4,0)</f>
        <v>N/A</v>
      </c>
      <c r="K159" s="111" t="str">
        <f>VLOOKUP($A159,'PA GPS 2026 '!$A$4:$V$461,K$4,0)</f>
        <v>No</v>
      </c>
      <c r="L159" s="111" t="str">
        <f>VLOOKUP($A159,'PA GPS 2026 '!$A$4:$V$461,L$4,0)</f>
        <v>C-3599-0200-12-53105b</v>
      </c>
      <c r="M159" s="111" t="str">
        <f>VLOOKUP($A159,'PA GPS 2026 '!$A$4:$V$461,M$4,0)</f>
        <v>Política Participación Ciudadana en la Gestión Pública _DIMENSIÓN Gestión con Valores para Resultados</v>
      </c>
      <c r="N159" s="111" t="str">
        <f>VLOOKUP($A159,'PA GPS 2026 '!$A$4:$V$461,N$4,0)</f>
        <v>PEI- Plan Estratégico Institucional</v>
      </c>
      <c r="O159" s="111" t="str">
        <f>VLOOKUP($A159,'PA GPS 2026 '!$A$4:$V$461,O$4,0)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P159" s="111">
        <f>VLOOKUP($A159,'PA GPS 2026 '!$A$4:$V$461,P$4,0)</f>
        <v>50</v>
      </c>
      <c r="Q159" s="111">
        <f>VLOOKUP($A159,'PA GPS 2026 '!$A$4:$V$461,Q$4,0)</f>
        <v>290</v>
      </c>
      <c r="R159" s="111" t="str">
        <f>VLOOKUP($A159,'PA GPS 2026 '!$A$4:$V$461,R$4,0)</f>
        <v>Númerica</v>
      </c>
      <c r="S159" s="111" t="str">
        <f>VLOOKUP($A159,'PA GPS 2026 '!$A$4:$V$461,S$4,0)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159" s="112">
        <f>VLOOKUP($A159,'PA GPS 2026 '!$A$4:$V$461,T$4,0)</f>
        <v>46069</v>
      </c>
      <c r="U159" s="112">
        <f>VLOOKUP($A159,'PA GPS 2026 '!$A$4:$V$461,U$4,0)</f>
        <v>46371</v>
      </c>
      <c r="V159" s="111" t="str">
        <f>VLOOKUP($A159,'PA GPS 2026 '!$A$4:$V$461,V$4,0)</f>
        <v>71-GRUPO DE TRABAJO DE FORMACION</v>
      </c>
    </row>
    <row r="160" spans="1:22" ht="58.5" customHeight="1" x14ac:dyDescent="0.25">
      <c r="A160" s="12" t="s">
        <v>377</v>
      </c>
      <c r="B160" s="108" t="str">
        <f>VLOOKUP($A160,'PA GPS 2026 '!$A$4:$V$461,B$4,0)</f>
        <v>71-GRUPO DE TRABAJO DE FORMACION</v>
      </c>
      <c r="C160" s="108">
        <f>VLOOKUP($A160,'PA GPS 2026 '!$A$4:$V$461,C$4,0)</f>
        <v>0</v>
      </c>
      <c r="D160" s="108" t="str">
        <f>VLOOKUP($A160,'PA GPS 2026 '!$A$4:$V$461,D$4,0)</f>
        <v>Actividad propia</v>
      </c>
      <c r="E160" s="108" t="str">
        <f>VLOOKUP($A160,'PA GPS 2026 '!$A$4:$V$461,E$4,0)</f>
        <v>71.2.1</v>
      </c>
      <c r="F160" s="108" t="str">
        <f>VLOOKUP($A160,'PA GPS 2026 '!$A$4:$V$461,F$4,0)</f>
        <v>N/A</v>
      </c>
      <c r="G160" s="108" t="str">
        <f>VLOOKUP($A160,'PA GPS 2026 '!$A$4:$V$461,G$4,0)</f>
        <v>N/A</v>
      </c>
      <c r="H160" s="108" t="str">
        <f>VLOOKUP($A160,'PA GPS 2026 '!$A$4:$V$461,H$4,0)</f>
        <v>N/A</v>
      </c>
      <c r="I160" s="108" t="str">
        <f>VLOOKUP($A160,'PA GPS 2026 '!$A$4:$V$461,I$4,0)</f>
        <v>N/A</v>
      </c>
      <c r="J160" s="108" t="str">
        <f>VLOOKUP($A160,'PA GPS 2026 '!$A$4:$V$461,J$4,0)</f>
        <v>N/A</v>
      </c>
      <c r="K160" s="108" t="str">
        <f>VLOOKUP($A160,'PA GPS 2026 '!$A$4:$V$461,K$4,0)</f>
        <v>N/A</v>
      </c>
      <c r="L160" s="108" t="str">
        <f>VLOOKUP($A160,'PA GPS 2026 '!$A$4:$V$461,L$4,0)</f>
        <v>N/A</v>
      </c>
      <c r="M160" s="108" t="str">
        <f>VLOOKUP($A160,'PA GPS 2026 '!$A$4:$V$461,M$4,0)</f>
        <v>N/A</v>
      </c>
      <c r="N160" s="108" t="str">
        <f>VLOOKUP($A160,'PA GPS 2026 '!$A$4:$V$461,N$4,0)</f>
        <v>N/A</v>
      </c>
      <c r="O160" s="108" t="str">
        <f>VLOOKUP($A160,'PA GPS 2026 '!$A$4:$V$461,O$4,0)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P160" s="108">
        <f>VLOOKUP($A160,'PA GPS 2026 '!$A$4:$V$461,P$4,0)</f>
        <v>70</v>
      </c>
      <c r="Q160" s="108">
        <f>VLOOKUP($A160,'PA GPS 2026 '!$A$4:$V$461,Q$4,0)</f>
        <v>290</v>
      </c>
      <c r="R160" s="108" t="str">
        <f>VLOOKUP($A160,'PA GPS 2026 '!$A$4:$V$461,R$4,0)</f>
        <v>Númerica</v>
      </c>
      <c r="S160" s="108" t="str">
        <f>VLOOKUP($A160,'PA GPS 2026 '!$A$4:$V$461,S$4,0)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160" s="109">
        <f>VLOOKUP($A160,'PA GPS 2026 '!$A$4:$V$461,T$4,0)</f>
        <v>46069</v>
      </c>
      <c r="U160" s="109">
        <f>VLOOKUP($A160,'PA GPS 2026 '!$A$4:$V$461,U$4,0)</f>
        <v>46371</v>
      </c>
      <c r="V160" s="108" t="str">
        <f>VLOOKUP($A160,'PA GPS 2026 '!$A$4:$V$461,V$4,0)</f>
        <v>71-GRUPO DE TRABAJO DE FORMACION</v>
      </c>
    </row>
    <row r="161" spans="1:22" ht="58.5" customHeight="1" x14ac:dyDescent="0.25">
      <c r="A161" s="12" t="s">
        <v>378</v>
      </c>
      <c r="B161" s="108" t="str">
        <f>VLOOKUP($A161,'PA GPS 2026 '!$A$4:$V$461,B$4,0)</f>
        <v>71-GRUPO DE TRABAJO DE FORMACION</v>
      </c>
      <c r="C161" s="108">
        <f>VLOOKUP($A161,'PA GPS 2026 '!$A$4:$V$461,C$4,0)</f>
        <v>0</v>
      </c>
      <c r="D161" s="108" t="str">
        <f>VLOOKUP($A161,'PA GPS 2026 '!$A$4:$V$461,D$4,0)</f>
        <v>Actividad propia</v>
      </c>
      <c r="E161" s="108" t="str">
        <f>VLOOKUP($A161,'PA GPS 2026 '!$A$4:$V$461,E$4,0)</f>
        <v>71.2.2</v>
      </c>
      <c r="F161" s="108" t="str">
        <f>VLOOKUP($A161,'PA GPS 2026 '!$A$4:$V$461,F$4,0)</f>
        <v>N/A</v>
      </c>
      <c r="G161" s="108" t="str">
        <f>VLOOKUP($A161,'PA GPS 2026 '!$A$4:$V$461,G$4,0)</f>
        <v>N/A</v>
      </c>
      <c r="H161" s="108" t="str">
        <f>VLOOKUP($A161,'PA GPS 2026 '!$A$4:$V$461,H$4,0)</f>
        <v>N/A</v>
      </c>
      <c r="I161" s="108" t="str">
        <f>VLOOKUP($A161,'PA GPS 2026 '!$A$4:$V$461,I$4,0)</f>
        <v>N/A</v>
      </c>
      <c r="J161" s="108" t="str">
        <f>VLOOKUP($A161,'PA GPS 2026 '!$A$4:$V$461,J$4,0)</f>
        <v>N/A</v>
      </c>
      <c r="K161" s="108" t="str">
        <f>VLOOKUP($A161,'PA GPS 2026 '!$A$4:$V$461,K$4,0)</f>
        <v>N/A</v>
      </c>
      <c r="L161" s="108" t="str">
        <f>VLOOKUP($A161,'PA GPS 2026 '!$A$4:$V$461,L$4,0)</f>
        <v>N/A</v>
      </c>
      <c r="M161" s="108" t="str">
        <f>VLOOKUP($A161,'PA GPS 2026 '!$A$4:$V$461,M$4,0)</f>
        <v>N/A</v>
      </c>
      <c r="N161" s="108" t="str">
        <f>VLOOKUP($A161,'PA GPS 2026 '!$A$4:$V$461,N$4,0)</f>
        <v>N/A</v>
      </c>
      <c r="O161" s="108" t="str">
        <f>VLOOKUP($A161,'PA GPS 2026 '!$A$4:$V$461,O$4,0)</f>
        <v>Elaborar informe final de las Jornadas de Formación (Capacitaciones, Sensibilizaciones, Jornada de Información) en Metrología Legal y Reglamentos Técnicos. (Informe final con resultados de la actividad, elaborado).</v>
      </c>
      <c r="P161" s="108">
        <f>VLOOKUP($A161,'PA GPS 2026 '!$A$4:$V$461,P$4,0)</f>
        <v>30</v>
      </c>
      <c r="Q161" s="108">
        <f>VLOOKUP($A161,'PA GPS 2026 '!$A$4:$V$461,Q$4,0)</f>
        <v>1</v>
      </c>
      <c r="R161" s="108" t="str">
        <f>VLOOKUP($A161,'PA GPS 2026 '!$A$4:$V$461,R$4,0)</f>
        <v>Númerica</v>
      </c>
      <c r="S161" s="108" t="str">
        <f>VLOOKUP($A161,'PA GPS 2026 '!$A$4:$V$461,S$4,0)</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T161" s="109">
        <f>VLOOKUP($A161,'PA GPS 2026 '!$A$4:$V$461,T$4,0)</f>
        <v>46357</v>
      </c>
      <c r="U161" s="109">
        <f>VLOOKUP($A161,'PA GPS 2026 '!$A$4:$V$461,U$4,0)</f>
        <v>46371</v>
      </c>
      <c r="V161" s="108" t="str">
        <f>VLOOKUP($A161,'PA GPS 2026 '!$A$4:$V$461,V$4,0)</f>
        <v>71-GRUPO DE TRABAJO DE FORMACION</v>
      </c>
    </row>
    <row r="162" spans="1:22" ht="58.5" customHeight="1" x14ac:dyDescent="0.25">
      <c r="A162" s="12" t="s">
        <v>276</v>
      </c>
      <c r="B162" s="111" t="str">
        <f>VLOOKUP($A162,'PA GPS 2026 '!$A$4:$V$461,B$4,0)</f>
        <v>72-GRUPO DE TRABAJO DE ATENCION AL CIUDADANO</v>
      </c>
      <c r="C162" s="111">
        <f>VLOOKUP($A162,'PA GPS 2026 '!$A$4:$V$461,C$4,0)</f>
        <v>0</v>
      </c>
      <c r="D162" s="111" t="str">
        <f>VLOOKUP($A162,'PA GPS 2026 '!$A$4:$V$461,D$4,0)</f>
        <v>Producto</v>
      </c>
      <c r="E162" s="111" t="str">
        <f>VLOOKUP($A162,'PA GPS 2026 '!$A$4:$V$461,E$4,0)</f>
        <v>72.1</v>
      </c>
      <c r="F162" s="111" t="str">
        <f>VLOOKUP($A162,'PA GPS 2026 '!$A$4:$V$461,F$4,0)</f>
        <v>Innovador</v>
      </c>
      <c r="G162" s="111" t="str">
        <f>VLOOKUP($A162,'PA GPS 2026 '!$A$4:$V$461,G$4,0)</f>
        <v xml:space="preserve">Fortalecer la infraestructura, uso y aprovechamiento de las tecnologías de la información, para optimizar la capacidad institucional
</v>
      </c>
      <c r="H162" s="111" t="str">
        <f>VLOOKUP($A162,'PA GPS 2026 '!$A$4:$V$461,H$4,0)</f>
        <v xml:space="preserve">Cumplimiento de productos del PAI asociados a Fortalecer la infraestructura, uso y aprovechamiento de las tecnologías de la información, para optimizar la capacidad institucional
</v>
      </c>
      <c r="I162" s="111" t="str">
        <f>VLOOKUP($A162,'PA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62" s="111" t="str">
        <f>VLOOKUP($A162,'PA GPS 2026 '!$A$4:$V$461,J$4,0)</f>
        <v>N/A</v>
      </c>
      <c r="K162" s="111" t="str">
        <f>VLOOKUP($A162,'PA GPS 2026 '!$A$4:$V$461,K$4,0)</f>
        <v>Si</v>
      </c>
      <c r="L162" s="111" t="str">
        <f>VLOOKUP($A162,'PA GPS 2026 '!$A$4:$V$461,L$4,0)</f>
        <v>C-3599-0200-12-53105b</v>
      </c>
      <c r="M162" s="111" t="str">
        <f>VLOOKUP($A162,'PA GPS 2026 '!$A$4:$V$461,M$4,0)</f>
        <v>Política Servicio al Ciudadano_DIMENSIÓN Gestión con Valores para Resultados</v>
      </c>
      <c r="N162" s="111" t="str">
        <f>VLOOKUP($A162,'PA GPS 2026 '!$A$4:$V$461,N$4,0)</f>
        <v>N/A</v>
      </c>
      <c r="O162" s="111" t="str">
        <f>VLOOKUP($A162,'PA GPS 2026 '!$A$4:$V$461,O$4,0)</f>
        <v>Sistema de servicios en línea para mejorar la experiencia de los usuarios, rediseñado (Informe de desarrollo).</v>
      </c>
      <c r="P162" s="111">
        <f>VLOOKUP($A162,'PA GPS 2026 '!$A$4:$V$461,P$4,0)</f>
        <v>34</v>
      </c>
      <c r="Q162" s="111">
        <f>VLOOKUP($A162,'PA GPS 2026 '!$A$4:$V$461,Q$4,0)</f>
        <v>1</v>
      </c>
      <c r="R162" s="111" t="str">
        <f>VLOOKUP($A162,'PA GPS 2026 '!$A$4:$V$461,R$4,0)</f>
        <v>Númerica</v>
      </c>
      <c r="S162" s="111" t="str">
        <f>VLOOKUP($A162,'PA GPS 2026 '!$A$4:$V$461,S$4,0)</f>
        <v># de Sistema rediseñado / 1 Sistema a rediseñar</v>
      </c>
      <c r="T162" s="112">
        <f>VLOOKUP($A162,'PA GPS 2026 '!$A$4:$V$461,T$4,0)</f>
        <v>46066</v>
      </c>
      <c r="U162" s="112">
        <f>VLOOKUP($A162,'PA GPS 2026 '!$A$4:$V$461,U$4,0)</f>
        <v>46370</v>
      </c>
      <c r="V162" s="111" t="str">
        <f>VLOOKUP($A162,'PA GPS 2026 '!$A$4:$V$461,V$4,0)</f>
        <v>20-OFICINA DE TECNOLOGÍA E INFORMÁTICA;
72-GRUPO DE TRABAJO DE ATENCION AL CIUDADANO</v>
      </c>
    </row>
    <row r="163" spans="1:22" ht="58.5" customHeight="1" x14ac:dyDescent="0.25">
      <c r="A163" s="12" t="s">
        <v>277</v>
      </c>
      <c r="B163" s="108" t="str">
        <f>VLOOKUP($A163,'PA GPS 2026 '!$A$4:$V$461,B$4,0)</f>
        <v>72-GRUPO DE TRABAJO DE ATENCION AL CIUDADANO</v>
      </c>
      <c r="C163" s="108">
        <f>VLOOKUP($A163,'PA GPS 2026 '!$A$4:$V$461,C$4,0)</f>
        <v>0</v>
      </c>
      <c r="D163" s="108" t="str">
        <f>VLOOKUP($A163,'PA GPS 2026 '!$A$4:$V$461,D$4,0)</f>
        <v>Actividad propia</v>
      </c>
      <c r="E163" s="108" t="str">
        <f>VLOOKUP($A163,'PA GPS 2026 '!$A$4:$V$461,E$4,0)</f>
        <v>72.1.1</v>
      </c>
      <c r="F163" s="108" t="str">
        <f>VLOOKUP($A163,'PA GPS 2026 '!$A$4:$V$461,F$4,0)</f>
        <v>N/A</v>
      </c>
      <c r="G163" s="108" t="str">
        <f>VLOOKUP($A163,'PA GPS 2026 '!$A$4:$V$461,G$4,0)</f>
        <v>N/A</v>
      </c>
      <c r="H163" s="108" t="str">
        <f>VLOOKUP($A163,'PA GPS 2026 '!$A$4:$V$461,H$4,0)</f>
        <v>N/A</v>
      </c>
      <c r="I163" s="108" t="str">
        <f>VLOOKUP($A163,'PA GPS 2026 '!$A$4:$V$461,I$4,0)</f>
        <v>N/A</v>
      </c>
      <c r="J163" s="108" t="str">
        <f>VLOOKUP($A163,'PA GPS 2026 '!$A$4:$V$461,J$4,0)</f>
        <v>N/A</v>
      </c>
      <c r="K163" s="108" t="str">
        <f>VLOOKUP($A163,'PA GPS 2026 '!$A$4:$V$461,K$4,0)</f>
        <v>N/A</v>
      </c>
      <c r="L163" s="108" t="str">
        <f>VLOOKUP($A163,'PA GPS 2026 '!$A$4:$V$461,L$4,0)</f>
        <v>N/A</v>
      </c>
      <c r="M163" s="108" t="str">
        <f>VLOOKUP($A163,'PA GPS 2026 '!$A$4:$V$461,M$4,0)</f>
        <v>N/A</v>
      </c>
      <c r="N163" s="108" t="str">
        <f>VLOOKUP($A163,'PA GPS 2026 '!$A$4:$V$461,N$4,0)</f>
        <v>N/A</v>
      </c>
      <c r="O163" s="108" t="str">
        <f>VLOOKUP($A163,'PA GPS 2026 '!$A$4:$V$461,O$4,0)</f>
        <v>Elaborar y aprobar requerimiento (1. Formato Solicitud de Requerimientos a Sistemas de Información GS03-F18 2. Formato Lista de Chequeo de Requisitos de Seguridad de la Información GS03-F27 )</v>
      </c>
      <c r="P163" s="108">
        <f>VLOOKUP($A163,'PA GPS 2026 '!$A$4:$V$461,P$4,0)</f>
        <v>20</v>
      </c>
      <c r="Q163" s="108">
        <f>VLOOKUP($A163,'PA GPS 2026 '!$A$4:$V$461,Q$4,0)</f>
        <v>1</v>
      </c>
      <c r="R163" s="108" t="str">
        <f>VLOOKUP($A163,'PA GPS 2026 '!$A$4:$V$461,R$4,0)</f>
        <v>Númerica</v>
      </c>
      <c r="S163" s="108" t="str">
        <f>VLOOKUP($A163,'PA GPS 2026 '!$A$4:$V$461,S$4,0)</f>
        <v># de Requerimiento elaborado y aprobado / 1 Requerimiento a elaborar y aprobar</v>
      </c>
      <c r="T163" s="109">
        <f>VLOOKUP($A163,'PA GPS 2026 '!$A$4:$V$461,T$4,0)</f>
        <v>46066</v>
      </c>
      <c r="U163" s="109">
        <f>VLOOKUP($A163,'PA GPS 2026 '!$A$4:$V$461,U$4,0)</f>
        <v>46142</v>
      </c>
      <c r="V163" s="108" t="str">
        <f>VLOOKUP($A163,'PA GPS 2026 '!$A$4:$V$461,V$4,0)</f>
        <v>72-GRUPO DE TRABAJO DE ATENCION AL CIUDADANO</v>
      </c>
    </row>
    <row r="164" spans="1:22" ht="58.5" customHeight="1" x14ac:dyDescent="0.25">
      <c r="A164" s="12" t="s">
        <v>278</v>
      </c>
      <c r="B164" s="108" t="str">
        <f>VLOOKUP($A164,'PA GPS 2026 '!$A$4:$V$461,B$4,0)</f>
        <v>72-GRUPO DE TRABAJO DE ATENCION AL CIUDADANO</v>
      </c>
      <c r="C164" s="108">
        <f>VLOOKUP($A164,'PA GPS 2026 '!$A$4:$V$461,C$4,0)</f>
        <v>0</v>
      </c>
      <c r="D164" s="108" t="str">
        <f>VLOOKUP($A164,'PA GPS 2026 '!$A$4:$V$461,D$4,0)</f>
        <v>Actividad propia</v>
      </c>
      <c r="E164" s="108" t="str">
        <f>VLOOKUP($A164,'PA GPS 2026 '!$A$4:$V$461,E$4,0)</f>
        <v>72.1.2</v>
      </c>
      <c r="F164" s="108" t="str">
        <f>VLOOKUP($A164,'PA GPS 2026 '!$A$4:$V$461,F$4,0)</f>
        <v>N/A</v>
      </c>
      <c r="G164" s="108" t="str">
        <f>VLOOKUP($A164,'PA GPS 2026 '!$A$4:$V$461,G$4,0)</f>
        <v>N/A</v>
      </c>
      <c r="H164" s="108" t="str">
        <f>VLOOKUP($A164,'PA GPS 2026 '!$A$4:$V$461,H$4,0)</f>
        <v>N/A</v>
      </c>
      <c r="I164" s="108" t="str">
        <f>VLOOKUP($A164,'PA GPS 2026 '!$A$4:$V$461,I$4,0)</f>
        <v>N/A</v>
      </c>
      <c r="J164" s="108" t="str">
        <f>VLOOKUP($A164,'PA GPS 2026 '!$A$4:$V$461,J$4,0)</f>
        <v>N/A</v>
      </c>
      <c r="K164" s="108" t="str">
        <f>VLOOKUP($A164,'PA GPS 2026 '!$A$4:$V$461,K$4,0)</f>
        <v>N/A</v>
      </c>
      <c r="L164" s="108" t="str">
        <f>VLOOKUP($A164,'PA GPS 2026 '!$A$4:$V$461,L$4,0)</f>
        <v>N/A</v>
      </c>
      <c r="M164" s="108" t="str">
        <f>VLOOKUP($A164,'PA GPS 2026 '!$A$4:$V$461,M$4,0)</f>
        <v>N/A</v>
      </c>
      <c r="N164" s="108" t="str">
        <f>VLOOKUP($A164,'PA GPS 2026 '!$A$4:$V$461,N$4,0)</f>
        <v>N/A</v>
      </c>
      <c r="O164" s="108" t="str">
        <f>VLOOKUP($A164,'PA GPS 2026 '!$A$4:$V$461,O$4,0)</f>
        <v>Planeación y gestión de la solución  (1. Reporte planeación de tareas, linea base de requerimientos (historias de usuario) y entregables  en la herramienta devops 2. plan de pruebas diseñado y registrado en la herramienta devops)</v>
      </c>
      <c r="P164" s="108">
        <f>VLOOKUP($A164,'PA GPS 2026 '!$A$4:$V$461,P$4,0)</f>
        <v>10</v>
      </c>
      <c r="Q164" s="108">
        <f>VLOOKUP($A164,'PA GPS 2026 '!$A$4:$V$461,Q$4,0)</f>
        <v>1</v>
      </c>
      <c r="R164" s="108" t="str">
        <f>VLOOKUP($A164,'PA GPS 2026 '!$A$4:$V$461,R$4,0)</f>
        <v>Númerica</v>
      </c>
      <c r="S164" s="108" t="str">
        <f>VLOOKUP($A164,'PA GPS 2026 '!$A$4:$V$461,S$4,0)</f>
        <v># de Solución planeada y gestionada / 1 Solución prevista planear y  gestionar</v>
      </c>
      <c r="T164" s="109">
        <f>VLOOKUP($A164,'PA GPS 2026 '!$A$4:$V$461,T$4,0)</f>
        <v>46146</v>
      </c>
      <c r="U164" s="109">
        <f>VLOOKUP($A164,'PA GPS 2026 '!$A$4:$V$461,U$4,0)</f>
        <v>46172</v>
      </c>
      <c r="V164" s="108" t="str">
        <f>VLOOKUP($A164,'PA GPS 2026 '!$A$4:$V$461,V$4,0)</f>
        <v>20-OFICINA DE TECNOLOGÍA E INFORMÁTICA;
72-GRUPO DE TRABAJO DE ATENCION AL CIUDADANO</v>
      </c>
    </row>
    <row r="165" spans="1:22" ht="58.5" customHeight="1" x14ac:dyDescent="0.25">
      <c r="A165" s="12" t="s">
        <v>279</v>
      </c>
      <c r="B165" s="108" t="str">
        <f>VLOOKUP($A165,'PA GPS 2026 '!$A$4:$V$461,B$4,0)</f>
        <v>72-GRUPO DE TRABAJO DE ATENCION AL CIUDADANO</v>
      </c>
      <c r="C165" s="108">
        <f>VLOOKUP($A165,'PA GPS 2026 '!$A$4:$V$461,C$4,0)</f>
        <v>0</v>
      </c>
      <c r="D165" s="108" t="str">
        <f>VLOOKUP($A165,'PA GPS 2026 '!$A$4:$V$461,D$4,0)</f>
        <v>Actividad propia</v>
      </c>
      <c r="E165" s="108" t="str">
        <f>VLOOKUP($A165,'PA GPS 2026 '!$A$4:$V$461,E$4,0)</f>
        <v>72.1.3</v>
      </c>
      <c r="F165" s="108" t="str">
        <f>VLOOKUP($A165,'PA GPS 2026 '!$A$4:$V$461,F$4,0)</f>
        <v>N/A</v>
      </c>
      <c r="G165" s="108" t="str">
        <f>VLOOKUP($A165,'PA GPS 2026 '!$A$4:$V$461,G$4,0)</f>
        <v>N/A</v>
      </c>
      <c r="H165" s="108" t="str">
        <f>VLOOKUP($A165,'PA GPS 2026 '!$A$4:$V$461,H$4,0)</f>
        <v>N/A</v>
      </c>
      <c r="I165" s="108" t="str">
        <f>VLOOKUP($A165,'PA GPS 2026 '!$A$4:$V$461,I$4,0)</f>
        <v>N/A</v>
      </c>
      <c r="J165" s="108" t="str">
        <f>VLOOKUP($A165,'PA GPS 2026 '!$A$4:$V$461,J$4,0)</f>
        <v>N/A</v>
      </c>
      <c r="K165" s="108" t="str">
        <f>VLOOKUP($A165,'PA GPS 2026 '!$A$4:$V$461,K$4,0)</f>
        <v>N/A</v>
      </c>
      <c r="L165" s="108" t="str">
        <f>VLOOKUP($A165,'PA GPS 2026 '!$A$4:$V$461,L$4,0)</f>
        <v>N/A</v>
      </c>
      <c r="M165" s="108" t="str">
        <f>VLOOKUP($A165,'PA GPS 2026 '!$A$4:$V$461,M$4,0)</f>
        <v>N/A</v>
      </c>
      <c r="N165" s="108" t="str">
        <f>VLOOKUP($A165,'PA GPS 2026 '!$A$4:$V$461,N$4,0)</f>
        <v>N/A</v>
      </c>
      <c r="O165" s="108" t="str">
        <f>VLOOKUP($A165,'PA GPS 2026 '!$A$4:$V$461,O$4,0)</f>
        <v>Diseñar la solución (1. Diseño de arquitectura actualizada en la herramienta especializada de arquitectura / Único entregable)</v>
      </c>
      <c r="P165" s="108">
        <f>VLOOKUP($A165,'PA GPS 2026 '!$A$4:$V$461,P$4,0)</f>
        <v>20</v>
      </c>
      <c r="Q165" s="108">
        <f>VLOOKUP($A165,'PA GPS 2026 '!$A$4:$V$461,Q$4,0)</f>
        <v>1</v>
      </c>
      <c r="R165" s="108" t="str">
        <f>VLOOKUP($A165,'PA GPS 2026 '!$A$4:$V$461,R$4,0)</f>
        <v>Númerica</v>
      </c>
      <c r="S165" s="108" t="str">
        <f>VLOOKUP($A165,'PA GPS 2026 '!$A$4:$V$461,S$4,0)</f>
        <v># de Solución diseñada / 1 Solución a diseñar</v>
      </c>
      <c r="T165" s="109">
        <f>VLOOKUP($A165,'PA GPS 2026 '!$A$4:$V$461,T$4,0)</f>
        <v>46174</v>
      </c>
      <c r="U165" s="109">
        <f>VLOOKUP($A165,'PA GPS 2026 '!$A$4:$V$461,U$4,0)</f>
        <v>46203</v>
      </c>
      <c r="V165" s="108" t="str">
        <f>VLOOKUP($A165,'PA GPS 2026 '!$A$4:$V$461,V$4,0)</f>
        <v>20-OFICINA DE TECNOLOGÍA E INFORMÁTICA;
72-GRUPO DE TRABAJO DE ATENCION AL CIUDADANO</v>
      </c>
    </row>
    <row r="166" spans="1:22" ht="58.5" customHeight="1" x14ac:dyDescent="0.25">
      <c r="A166" s="12" t="s">
        <v>280</v>
      </c>
      <c r="B166" s="108" t="str">
        <f>VLOOKUP($A166,'PA GPS 2026 '!$A$4:$V$461,B$4,0)</f>
        <v>72-GRUPO DE TRABAJO DE ATENCION AL CIUDADANO</v>
      </c>
      <c r="C166" s="108">
        <f>VLOOKUP($A166,'PA GPS 2026 '!$A$4:$V$461,C$4,0)</f>
        <v>0</v>
      </c>
      <c r="D166" s="108" t="str">
        <f>VLOOKUP($A166,'PA GPS 2026 '!$A$4:$V$461,D$4,0)</f>
        <v>Actividad propia</v>
      </c>
      <c r="E166" s="108" t="str">
        <f>VLOOKUP($A166,'PA GPS 2026 '!$A$4:$V$461,E$4,0)</f>
        <v>72.1.4</v>
      </c>
      <c r="F166" s="108" t="str">
        <f>VLOOKUP($A166,'PA GPS 2026 '!$A$4:$V$461,F$4,0)</f>
        <v>N/A</v>
      </c>
      <c r="G166" s="108" t="str">
        <f>VLOOKUP($A166,'PA GPS 2026 '!$A$4:$V$461,G$4,0)</f>
        <v>N/A</v>
      </c>
      <c r="H166" s="108" t="str">
        <f>VLOOKUP($A166,'PA GPS 2026 '!$A$4:$V$461,H$4,0)</f>
        <v>N/A</v>
      </c>
      <c r="I166" s="108" t="str">
        <f>VLOOKUP($A166,'PA GPS 2026 '!$A$4:$V$461,I$4,0)</f>
        <v>N/A</v>
      </c>
      <c r="J166" s="108" t="str">
        <f>VLOOKUP($A166,'PA GPS 2026 '!$A$4:$V$461,J$4,0)</f>
        <v>N/A</v>
      </c>
      <c r="K166" s="108" t="str">
        <f>VLOOKUP($A166,'PA GPS 2026 '!$A$4:$V$461,K$4,0)</f>
        <v>N/A</v>
      </c>
      <c r="L166" s="108" t="str">
        <f>VLOOKUP($A166,'PA GPS 2026 '!$A$4:$V$461,L$4,0)</f>
        <v>N/A</v>
      </c>
      <c r="M166" s="108" t="str">
        <f>VLOOKUP($A166,'PA GPS 2026 '!$A$4:$V$461,M$4,0)</f>
        <v>N/A</v>
      </c>
      <c r="N166" s="108" t="str">
        <f>VLOOKUP($A166,'PA GPS 2026 '!$A$4:$V$461,N$4,0)</f>
        <v>N/A</v>
      </c>
      <c r="O166" s="108" t="str">
        <f>VLOOKUP($A166,'PA GPS 2026 '!$A$4:$V$461,O$4,0)</f>
        <v>Construir componentes de software (1.Captura de pantalla  de casos de prueba ejecutados para aceptación / Único entregable)</v>
      </c>
      <c r="P166" s="108">
        <f>VLOOKUP($A166,'PA GPS 2026 '!$A$4:$V$461,P$4,0)</f>
        <v>20</v>
      </c>
      <c r="Q166" s="108">
        <f>VLOOKUP($A166,'PA GPS 2026 '!$A$4:$V$461,Q$4,0)</f>
        <v>1</v>
      </c>
      <c r="R166" s="108" t="str">
        <f>VLOOKUP($A166,'PA GPS 2026 '!$A$4:$V$461,R$4,0)</f>
        <v>Númerica</v>
      </c>
      <c r="S166" s="108" t="str">
        <f>VLOOKUP($A166,'PA GPS 2026 '!$A$4:$V$461,S$4,0)</f>
        <v># de Componentes de Software construidos / 1 Componentes de Software a construir</v>
      </c>
      <c r="T166" s="109">
        <f>VLOOKUP($A166,'PA GPS 2026 '!$A$4:$V$461,T$4,0)</f>
        <v>46204</v>
      </c>
      <c r="U166" s="109">
        <f>VLOOKUP($A166,'PA GPS 2026 '!$A$4:$V$461,U$4,0)</f>
        <v>46325</v>
      </c>
      <c r="V166" s="108" t="str">
        <f>VLOOKUP($A166,'PA GPS 2026 '!$A$4:$V$461,V$4,0)</f>
        <v>20-OFICINA DE TECNOLOGÍA E INFORMÁTICA;
72-GRUPO DE TRABAJO DE ATENCION AL CIUDADANO</v>
      </c>
    </row>
    <row r="167" spans="1:22" ht="58.5" customHeight="1" x14ac:dyDescent="0.25">
      <c r="A167" s="12" t="s">
        <v>281</v>
      </c>
      <c r="B167" s="108" t="str">
        <f>VLOOKUP($A167,'PA GPS 2026 '!$A$4:$V$461,B$4,0)</f>
        <v>72-GRUPO DE TRABAJO DE ATENCION AL CIUDADANO</v>
      </c>
      <c r="C167" s="108">
        <f>VLOOKUP($A167,'PA GPS 2026 '!$A$4:$V$461,C$4,0)</f>
        <v>0</v>
      </c>
      <c r="D167" s="108" t="str">
        <f>VLOOKUP($A167,'PA GPS 2026 '!$A$4:$V$461,D$4,0)</f>
        <v>Actividad propia</v>
      </c>
      <c r="E167" s="108" t="str">
        <f>VLOOKUP($A167,'PA GPS 2026 '!$A$4:$V$461,E$4,0)</f>
        <v>72.1.5</v>
      </c>
      <c r="F167" s="108" t="str">
        <f>VLOOKUP($A167,'PA GPS 2026 '!$A$4:$V$461,F$4,0)</f>
        <v>N/A</v>
      </c>
      <c r="G167" s="108" t="str">
        <f>VLOOKUP($A167,'PA GPS 2026 '!$A$4:$V$461,G$4,0)</f>
        <v>N/A</v>
      </c>
      <c r="H167" s="108" t="str">
        <f>VLOOKUP($A167,'PA GPS 2026 '!$A$4:$V$461,H$4,0)</f>
        <v>N/A</v>
      </c>
      <c r="I167" s="108" t="str">
        <f>VLOOKUP($A167,'PA GPS 2026 '!$A$4:$V$461,I$4,0)</f>
        <v>N/A</v>
      </c>
      <c r="J167" s="108" t="str">
        <f>VLOOKUP($A167,'PA GPS 2026 '!$A$4:$V$461,J$4,0)</f>
        <v>N/A</v>
      </c>
      <c r="K167" s="108" t="str">
        <f>VLOOKUP($A167,'PA GPS 2026 '!$A$4:$V$461,K$4,0)</f>
        <v>N/A</v>
      </c>
      <c r="L167" s="108" t="str">
        <f>VLOOKUP($A167,'PA GPS 2026 '!$A$4:$V$461,L$4,0)</f>
        <v>N/A</v>
      </c>
      <c r="M167" s="108" t="str">
        <f>VLOOKUP($A167,'PA GPS 2026 '!$A$4:$V$461,M$4,0)</f>
        <v>N/A</v>
      </c>
      <c r="N167" s="108" t="str">
        <f>VLOOKUP($A167,'PA GPS 2026 '!$A$4:$V$461,N$4,0)</f>
        <v>N/A</v>
      </c>
      <c r="O167" s="108" t="str">
        <f>VLOOKUP($A167,'PA GPS 2026 '!$A$4:$V$461,O$4,0)</f>
        <v>Pruebas de Aceptación (1. Formato Acta de Prueba de Desarrollo de Software GS03-F26 / Único entregable)</v>
      </c>
      <c r="P167" s="108">
        <f>VLOOKUP($A167,'PA GPS 2026 '!$A$4:$V$461,P$4,0)</f>
        <v>10</v>
      </c>
      <c r="Q167" s="108">
        <f>VLOOKUP($A167,'PA GPS 2026 '!$A$4:$V$461,Q$4,0)</f>
        <v>1</v>
      </c>
      <c r="R167" s="108" t="str">
        <f>VLOOKUP($A167,'PA GPS 2026 '!$A$4:$V$461,R$4,0)</f>
        <v>Númerica</v>
      </c>
      <c r="S167" s="108" t="str">
        <f>VLOOKUP($A167,'PA GPS 2026 '!$A$4:$V$461,S$4,0)</f>
        <v># de Acta de pruebas realizadas / 1 Actas de pruebas programadas</v>
      </c>
      <c r="T167" s="109">
        <f>VLOOKUP($A167,'PA GPS 2026 '!$A$4:$V$461,T$4,0)</f>
        <v>46266</v>
      </c>
      <c r="U167" s="109">
        <f>VLOOKUP($A167,'PA GPS 2026 '!$A$4:$V$461,U$4,0)</f>
        <v>46325</v>
      </c>
      <c r="V167" s="108" t="str">
        <f>VLOOKUP($A167,'PA GPS 2026 '!$A$4:$V$461,V$4,0)</f>
        <v>20-OFICINA DE TECNOLOGÍA E INFORMÁTICA;
72-GRUPO DE TRABAJO DE ATENCION AL CIUDADANO</v>
      </c>
    </row>
    <row r="168" spans="1:22" ht="58.5" customHeight="1" x14ac:dyDescent="0.25">
      <c r="A168" s="12" t="s">
        <v>282</v>
      </c>
      <c r="B168" s="108" t="str">
        <f>VLOOKUP($A168,'PA GPS 2026 '!$A$4:$V$461,B$4,0)</f>
        <v>72-GRUPO DE TRABAJO DE ATENCION AL CIUDADANO</v>
      </c>
      <c r="C168" s="108">
        <f>VLOOKUP($A168,'PA GPS 2026 '!$A$4:$V$461,C$4,0)</f>
        <v>0</v>
      </c>
      <c r="D168" s="108" t="str">
        <f>VLOOKUP($A168,'PA GPS 2026 '!$A$4:$V$461,D$4,0)</f>
        <v>Actividad propia</v>
      </c>
      <c r="E168" s="108" t="str">
        <f>VLOOKUP($A168,'PA GPS 2026 '!$A$4:$V$461,E$4,0)</f>
        <v>72.1.6</v>
      </c>
      <c r="F168" s="108" t="str">
        <f>VLOOKUP($A168,'PA GPS 2026 '!$A$4:$V$461,F$4,0)</f>
        <v>N/A</v>
      </c>
      <c r="G168" s="108" t="str">
        <f>VLOOKUP($A168,'PA GPS 2026 '!$A$4:$V$461,G$4,0)</f>
        <v>N/A</v>
      </c>
      <c r="H168" s="108" t="str">
        <f>VLOOKUP($A168,'PA GPS 2026 '!$A$4:$V$461,H$4,0)</f>
        <v>N/A</v>
      </c>
      <c r="I168" s="108" t="str">
        <f>VLOOKUP($A168,'PA GPS 2026 '!$A$4:$V$461,I$4,0)</f>
        <v>N/A</v>
      </c>
      <c r="J168" s="108" t="str">
        <f>VLOOKUP($A168,'PA GPS 2026 '!$A$4:$V$461,J$4,0)</f>
        <v>N/A</v>
      </c>
      <c r="K168" s="108" t="str">
        <f>VLOOKUP($A168,'PA GPS 2026 '!$A$4:$V$461,K$4,0)</f>
        <v>N/A</v>
      </c>
      <c r="L168" s="108" t="str">
        <f>VLOOKUP($A168,'PA GPS 2026 '!$A$4:$V$461,L$4,0)</f>
        <v>N/A</v>
      </c>
      <c r="M168" s="108" t="str">
        <f>VLOOKUP($A168,'PA GPS 2026 '!$A$4:$V$461,M$4,0)</f>
        <v>N/A</v>
      </c>
      <c r="N168" s="108" t="str">
        <f>VLOOKUP($A168,'PA GPS 2026 '!$A$4:$V$461,N$4,0)</f>
        <v>N/A</v>
      </c>
      <c r="O168" s="108" t="str">
        <f>VLOOKUP($A168,'PA GPS 2026 '!$A$4:$V$461,O$4,0)</f>
        <v>Realizar manuales y capacitar a los usuarios (1. Formato Manual Técnico GS03-F22 y 2. Formato Manual de Usuario GS03-F24 nuevo o actualizado  3. Registro de Capacitación)</v>
      </c>
      <c r="P168" s="108">
        <f>VLOOKUP($A168,'PA GPS 2026 '!$A$4:$V$461,P$4,0)</f>
        <v>10</v>
      </c>
      <c r="Q168" s="108">
        <f>VLOOKUP($A168,'PA GPS 2026 '!$A$4:$V$461,Q$4,0)</f>
        <v>1</v>
      </c>
      <c r="R168" s="108" t="str">
        <f>VLOOKUP($A168,'PA GPS 2026 '!$A$4:$V$461,R$4,0)</f>
        <v>Númerica</v>
      </c>
      <c r="S168" s="108" t="str">
        <f>VLOOKUP($A168,'PA GPS 2026 '!$A$4:$V$461,S$4,0)</f>
        <v># de Manuales con capacitaciones realizadas / 1 Manuales con capacitaciones a realizar</v>
      </c>
      <c r="T168" s="109">
        <f>VLOOKUP($A168,'PA GPS 2026 '!$A$4:$V$461,T$4,0)</f>
        <v>46329</v>
      </c>
      <c r="U168" s="109">
        <f>VLOOKUP($A168,'PA GPS 2026 '!$A$4:$V$461,U$4,0)</f>
        <v>46356</v>
      </c>
      <c r="V168" s="108" t="str">
        <f>VLOOKUP($A168,'PA GPS 2026 '!$A$4:$V$461,V$4,0)</f>
        <v>20-OFICINA DE TECNOLOGÍA E INFORMÁTICA;
72-GRUPO DE TRABAJO DE ATENCION AL CIUDADANO</v>
      </c>
    </row>
    <row r="169" spans="1:22" ht="58.5" customHeight="1" x14ac:dyDescent="0.25">
      <c r="A169" s="12" t="s">
        <v>283</v>
      </c>
      <c r="B169" s="108" t="str">
        <f>VLOOKUP($A169,'PA GPS 2026 '!$A$4:$V$461,B$4,0)</f>
        <v>72-GRUPO DE TRABAJO DE ATENCION AL CIUDADANO</v>
      </c>
      <c r="C169" s="108">
        <f>VLOOKUP($A169,'PA GPS 2026 '!$A$4:$V$461,C$4,0)</f>
        <v>0</v>
      </c>
      <c r="D169" s="108" t="str">
        <f>VLOOKUP($A169,'PA GPS 2026 '!$A$4:$V$461,D$4,0)</f>
        <v>Actividad propia</v>
      </c>
      <c r="E169" s="108" t="str">
        <f>VLOOKUP($A169,'PA GPS 2026 '!$A$4:$V$461,E$4,0)</f>
        <v>72.1.7</v>
      </c>
      <c r="F169" s="108" t="str">
        <f>VLOOKUP($A169,'PA GPS 2026 '!$A$4:$V$461,F$4,0)</f>
        <v>N/A</v>
      </c>
      <c r="G169" s="108" t="str">
        <f>VLOOKUP($A169,'PA GPS 2026 '!$A$4:$V$461,G$4,0)</f>
        <v>N/A</v>
      </c>
      <c r="H169" s="108" t="str">
        <f>VLOOKUP($A169,'PA GPS 2026 '!$A$4:$V$461,H$4,0)</f>
        <v>N/A</v>
      </c>
      <c r="I169" s="108" t="str">
        <f>VLOOKUP($A169,'PA GPS 2026 '!$A$4:$V$461,I$4,0)</f>
        <v>N/A</v>
      </c>
      <c r="J169" s="108" t="str">
        <f>VLOOKUP($A169,'PA GPS 2026 '!$A$4:$V$461,J$4,0)</f>
        <v>N/A</v>
      </c>
      <c r="K169" s="108" t="str">
        <f>VLOOKUP($A169,'PA GPS 2026 '!$A$4:$V$461,K$4,0)</f>
        <v>N/A</v>
      </c>
      <c r="L169" s="108" t="str">
        <f>VLOOKUP($A169,'PA GPS 2026 '!$A$4:$V$461,L$4,0)</f>
        <v>N/A</v>
      </c>
      <c r="M169" s="108" t="str">
        <f>VLOOKUP($A169,'PA GPS 2026 '!$A$4:$V$461,M$4,0)</f>
        <v>N/A</v>
      </c>
      <c r="N169" s="108" t="str">
        <f>VLOOKUP($A169,'PA GPS 2026 '!$A$4:$V$461,N$4,0)</f>
        <v>N/A</v>
      </c>
      <c r="O169" s="108" t="str">
        <f>VLOOKUP($A169,'PA GPS 2026 '!$A$4:$V$461,O$4,0)</f>
        <v>Realizar cierre del proyecto (1. Formato Arquitectura de Software GS03F21 actualizado, 2. Formato Acta de Entrega de Desarrollo de Software GS03-F25)</v>
      </c>
      <c r="P169" s="108">
        <f>VLOOKUP($A169,'PA GPS 2026 '!$A$4:$V$461,P$4,0)</f>
        <v>10</v>
      </c>
      <c r="Q169" s="108">
        <f>VLOOKUP($A169,'PA GPS 2026 '!$A$4:$V$461,Q$4,0)</f>
        <v>1</v>
      </c>
      <c r="R169" s="108" t="str">
        <f>VLOOKUP($A169,'PA GPS 2026 '!$A$4:$V$461,R$4,0)</f>
        <v>Númerica</v>
      </c>
      <c r="S169" s="108" t="str">
        <f>VLOOKUP($A169,'PA GPS 2026 '!$A$4:$V$461,S$4,0)</f>
        <v># de Acta de Entrega de Desarrollo de Software / 1 Acta de Entrega de Desarrollo de Software programadas</v>
      </c>
      <c r="T169" s="109">
        <f>VLOOKUP($A169,'PA GPS 2026 '!$A$4:$V$461,T$4,0)</f>
        <v>46357</v>
      </c>
      <c r="U169" s="109">
        <f>VLOOKUP($A169,'PA GPS 2026 '!$A$4:$V$461,U$4,0)</f>
        <v>46370</v>
      </c>
      <c r="V169" s="108" t="str">
        <f>VLOOKUP($A169,'PA GPS 2026 '!$A$4:$V$461,V$4,0)</f>
        <v>20-OFICINA DE TECNOLOGÍA E INFORMÁTICA;
72-GRUPO DE TRABAJO DE ATENCION AL CIUDADANO</v>
      </c>
    </row>
    <row r="170" spans="1:22" ht="58.5" customHeight="1" x14ac:dyDescent="0.25">
      <c r="A170" s="12" t="s">
        <v>284</v>
      </c>
      <c r="B170" s="111" t="str">
        <f>VLOOKUP($A170,'PA GPS 2026 '!$A$4:$V$461,B$4,0)</f>
        <v>72-GRUPO DE TRABAJO DE ATENCION AL CIUDADANO</v>
      </c>
      <c r="C170" s="111">
        <f>VLOOKUP($A170,'PA GPS 2026 '!$A$4:$V$461,C$4,0)</f>
        <v>0</v>
      </c>
      <c r="D170" s="111" t="str">
        <f>VLOOKUP($A170,'PA GPS 2026 '!$A$4:$V$461,D$4,0)</f>
        <v>Producto</v>
      </c>
      <c r="E170" s="111" t="str">
        <f>VLOOKUP($A170,'PA GPS 2026 '!$A$4:$V$461,E$4,0)</f>
        <v>72.2</v>
      </c>
      <c r="F170" s="111" t="str">
        <f>VLOOKUP($A170,'PA GPS 2026 '!$A$4:$V$461,F$4,0)</f>
        <v>Innovador</v>
      </c>
      <c r="G170" s="111" t="str">
        <f>VLOOKUP($A170,'PA GPS 2026 '!$A$4:$V$461,G$4,0)</f>
        <v>Fortalecer el Sistema Integral de Gestión Institucional en el marco del Modelo Integrado de Planeación y gestión para mejorar la prestación del servicio.</v>
      </c>
      <c r="H170" s="111" t="str">
        <f>VLOOKUP($A170,'PA GPS 2026 '!$A$4:$V$461,H$4,0)</f>
        <v xml:space="preserve">Cumplimiento de productos del PAI asociados a Fortacer el Sistema Integral de Gestión Institucional para mejorar la prestación del servicio. 
</v>
      </c>
      <c r="I170" s="111" t="str">
        <f>VLOOKUP($A170,'PA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70" s="111" t="str">
        <f>VLOOKUP($A170,'PA GPS 2026 '!$A$4:$V$461,J$4,0)</f>
        <v>N/A</v>
      </c>
      <c r="K170" s="111" t="str">
        <f>VLOOKUP($A170,'PA GPS 2026 '!$A$4:$V$461,K$4,0)</f>
        <v>No</v>
      </c>
      <c r="L170" s="111" t="str">
        <f>VLOOKUP($A170,'PA GPS 2026 '!$A$4:$V$461,L$4,0)</f>
        <v>C-3599-0200-5-53105b</v>
      </c>
      <c r="M170" s="111" t="str">
        <f>VLOOKUP($A170,'PA GPS 2026 '!$A$4:$V$461,M$4,0)</f>
        <v>Política Servicio al Ciudadano_DIMENSIÓN Gestión con Valores para Resultados</v>
      </c>
      <c r="N170" s="111" t="str">
        <f>VLOOKUP($A170,'PA GPS 2026 '!$A$4:$V$461,N$4,0)</f>
        <v>Cierre de brechas MIPG</v>
      </c>
      <c r="O170" s="111" t="str">
        <f>VLOOKUP($A170,'PA GPS 2026 '!$A$4:$V$461,O$4,0)</f>
        <v>Estrategia de Relacionamiento con la Ciudadanía de la SIC implementada. (Informe trimestral de seguimiento al plan de trabajo).</v>
      </c>
      <c r="P170" s="111">
        <f>VLOOKUP($A170,'PA GPS 2026 '!$A$4:$V$461,P$4,0)</f>
        <v>33</v>
      </c>
      <c r="Q170" s="111">
        <f>VLOOKUP($A170,'PA GPS 2026 '!$A$4:$V$461,Q$4,0)</f>
        <v>100</v>
      </c>
      <c r="R170" s="111" t="str">
        <f>VLOOKUP($A170,'PA GPS 2026 '!$A$4:$V$461,R$4,0)</f>
        <v>Porcentual</v>
      </c>
      <c r="S170" s="111" t="str">
        <f>VLOOKUP($A170,'PA GPS 2026 '!$A$4:$V$461,S$4,0)</f>
        <v>% de % ponderado de avance en la ejecución del plan / 100% de % plan a ejecutar</v>
      </c>
      <c r="T170" s="112">
        <f>VLOOKUP($A170,'PA GPS 2026 '!$A$4:$V$461,T$4,0)</f>
        <v>46037</v>
      </c>
      <c r="U170" s="112">
        <f>VLOOKUP($A170,'PA GPS 2026 '!$A$4:$V$461,U$4,0)</f>
        <v>46371</v>
      </c>
      <c r="V170" s="111" t="str">
        <f>VLOOKUP($A170,'PA GPS 2026 '!$A$4:$V$461,V$4,0)</f>
        <v>72-GRUPO DE TRABAJO DE ATENCION AL CIUDADANO</v>
      </c>
    </row>
    <row r="171" spans="1:22" ht="58.5" customHeight="1" x14ac:dyDescent="0.25">
      <c r="A171" s="12" t="s">
        <v>285</v>
      </c>
      <c r="B171" s="108" t="str">
        <f>VLOOKUP($A171,'PA GPS 2026 '!$A$4:$V$461,B$4,0)</f>
        <v>72-GRUPO DE TRABAJO DE ATENCION AL CIUDADANO</v>
      </c>
      <c r="C171" s="108">
        <f>VLOOKUP($A171,'PA GPS 2026 '!$A$4:$V$461,C$4,0)</f>
        <v>0</v>
      </c>
      <c r="D171" s="108" t="str">
        <f>VLOOKUP($A171,'PA GPS 2026 '!$A$4:$V$461,D$4,0)</f>
        <v>Actividad propia</v>
      </c>
      <c r="E171" s="108" t="str">
        <f>VLOOKUP($A171,'PA GPS 2026 '!$A$4:$V$461,E$4,0)</f>
        <v>72.2.1</v>
      </c>
      <c r="F171" s="108" t="str">
        <f>VLOOKUP($A171,'PA GPS 2026 '!$A$4:$V$461,F$4,0)</f>
        <v>N/A</v>
      </c>
      <c r="G171" s="108" t="str">
        <f>VLOOKUP($A171,'PA GPS 2026 '!$A$4:$V$461,G$4,0)</f>
        <v>N/A</v>
      </c>
      <c r="H171" s="108" t="str">
        <f>VLOOKUP($A171,'PA GPS 2026 '!$A$4:$V$461,H$4,0)</f>
        <v>N/A</v>
      </c>
      <c r="I171" s="108" t="str">
        <f>VLOOKUP($A171,'PA GPS 2026 '!$A$4:$V$461,I$4,0)</f>
        <v>N/A</v>
      </c>
      <c r="J171" s="108" t="str">
        <f>VLOOKUP($A171,'PA GPS 2026 '!$A$4:$V$461,J$4,0)</f>
        <v>N/A</v>
      </c>
      <c r="K171" s="108" t="str">
        <f>VLOOKUP($A171,'PA GPS 2026 '!$A$4:$V$461,K$4,0)</f>
        <v>N/A</v>
      </c>
      <c r="L171" s="108" t="str">
        <f>VLOOKUP($A171,'PA GPS 2026 '!$A$4:$V$461,L$4,0)</f>
        <v>N/A</v>
      </c>
      <c r="M171" s="108" t="str">
        <f>VLOOKUP($A171,'PA GPS 2026 '!$A$4:$V$461,M$4,0)</f>
        <v>N/A</v>
      </c>
      <c r="N171" s="108" t="str">
        <f>VLOOKUP($A171,'PA GPS 2026 '!$A$4:$V$461,N$4,0)</f>
        <v>N/A</v>
      </c>
      <c r="O171" s="108" t="str">
        <f>VLOOKUP($A171,'PA GPS 2026 '!$A$4:$V$461,O$4,0)</f>
        <v>Diseñar la Estrategia de Relacionamiento con la Ciudadanía de la SIC 2026 que incluya el plan de trabajo para su ejecución (Documento de estrategia y plan de trabajo).</v>
      </c>
      <c r="P171" s="108">
        <f>VLOOKUP($A171,'PA GPS 2026 '!$A$4:$V$461,P$4,0)</f>
        <v>30</v>
      </c>
      <c r="Q171" s="108">
        <f>VLOOKUP($A171,'PA GPS 2026 '!$A$4:$V$461,Q$4,0)</f>
        <v>1</v>
      </c>
      <c r="R171" s="108" t="str">
        <f>VLOOKUP($A171,'PA GPS 2026 '!$A$4:$V$461,R$4,0)</f>
        <v>Númerica</v>
      </c>
      <c r="S171" s="108" t="str">
        <f>VLOOKUP($A171,'PA GPS 2026 '!$A$4:$V$461,S$4,0)</f>
        <v># de Estrategia de Relacionamiento con la Ciudadanía diseñadas / 1 Estrategia de Relacionamiento con la Ciudadanía a diseñar</v>
      </c>
      <c r="T171" s="109">
        <f>VLOOKUP($A171,'PA GPS 2026 '!$A$4:$V$461,T$4,0)</f>
        <v>46037</v>
      </c>
      <c r="U171" s="109">
        <f>VLOOKUP($A171,'PA GPS 2026 '!$A$4:$V$461,U$4,0)</f>
        <v>46073</v>
      </c>
      <c r="V171" s="108" t="str">
        <f>VLOOKUP($A171,'PA GPS 2026 '!$A$4:$V$461,V$4,0)</f>
        <v>72-GRUPO DE TRABAJO DE ATENCION AL CIUDADANO</v>
      </c>
    </row>
    <row r="172" spans="1:22" ht="58.5" customHeight="1" x14ac:dyDescent="0.25">
      <c r="A172" s="12" t="s">
        <v>286</v>
      </c>
      <c r="B172" s="108" t="str">
        <f>VLOOKUP($A172,'PA GPS 2026 '!$A$4:$V$461,B$4,0)</f>
        <v>72-GRUPO DE TRABAJO DE ATENCION AL CIUDADANO</v>
      </c>
      <c r="C172" s="108">
        <f>VLOOKUP($A172,'PA GPS 2026 '!$A$4:$V$461,C$4,0)</f>
        <v>0</v>
      </c>
      <c r="D172" s="108" t="str">
        <f>VLOOKUP($A172,'PA GPS 2026 '!$A$4:$V$461,D$4,0)</f>
        <v>Actividad propia</v>
      </c>
      <c r="E172" s="108" t="str">
        <f>VLOOKUP($A172,'PA GPS 2026 '!$A$4:$V$461,E$4,0)</f>
        <v>72.2.2</v>
      </c>
      <c r="F172" s="108" t="str">
        <f>VLOOKUP($A172,'PA GPS 2026 '!$A$4:$V$461,F$4,0)</f>
        <v>N/A</v>
      </c>
      <c r="G172" s="108" t="str">
        <f>VLOOKUP($A172,'PA GPS 2026 '!$A$4:$V$461,G$4,0)</f>
        <v>N/A</v>
      </c>
      <c r="H172" s="108" t="str">
        <f>VLOOKUP($A172,'PA GPS 2026 '!$A$4:$V$461,H$4,0)</f>
        <v>N/A</v>
      </c>
      <c r="I172" s="108" t="str">
        <f>VLOOKUP($A172,'PA GPS 2026 '!$A$4:$V$461,I$4,0)</f>
        <v>N/A</v>
      </c>
      <c r="J172" s="108" t="str">
        <f>VLOOKUP($A172,'PA GPS 2026 '!$A$4:$V$461,J$4,0)</f>
        <v>N/A</v>
      </c>
      <c r="K172" s="108" t="str">
        <f>VLOOKUP($A172,'PA GPS 2026 '!$A$4:$V$461,K$4,0)</f>
        <v>N/A</v>
      </c>
      <c r="L172" s="108" t="str">
        <f>VLOOKUP($A172,'PA GPS 2026 '!$A$4:$V$461,L$4,0)</f>
        <v>N/A</v>
      </c>
      <c r="M172" s="108" t="str">
        <f>VLOOKUP($A172,'PA GPS 2026 '!$A$4:$V$461,M$4,0)</f>
        <v>N/A</v>
      </c>
      <c r="N172" s="108" t="str">
        <f>VLOOKUP($A172,'PA GPS 2026 '!$A$4:$V$461,N$4,0)</f>
        <v>N/A</v>
      </c>
      <c r="O172" s="108" t="str">
        <f>VLOOKUP($A172,'PA GPS 2026 '!$A$4:$V$461,O$4,0)</f>
        <v>Ejecutar el plan de trabajo de la Estrategia de Relacionamiento con la Ciudadanía SIC 2026 (Informe trimestral de seguimiento al plan de trabajo).</v>
      </c>
      <c r="P172" s="108">
        <f>VLOOKUP($A172,'PA GPS 2026 '!$A$4:$V$461,P$4,0)</f>
        <v>70</v>
      </c>
      <c r="Q172" s="108">
        <f>VLOOKUP($A172,'PA GPS 2026 '!$A$4:$V$461,Q$4,0)</f>
        <v>100</v>
      </c>
      <c r="R172" s="108" t="str">
        <f>VLOOKUP($A172,'PA GPS 2026 '!$A$4:$V$461,R$4,0)</f>
        <v>Porcentual</v>
      </c>
      <c r="S172" s="108" t="str">
        <f>VLOOKUP($A172,'PA GPS 2026 '!$A$4:$V$461,S$4,0)</f>
        <v>% de Porcentaje ponderado de avance en la ejecución del plan / 100% de Porcentaje plan a ejecutar</v>
      </c>
      <c r="T172" s="109">
        <f>VLOOKUP($A172,'PA GPS 2026 '!$A$4:$V$461,T$4,0)</f>
        <v>46083</v>
      </c>
      <c r="U172" s="109">
        <f>VLOOKUP($A172,'PA GPS 2026 '!$A$4:$V$461,U$4,0)</f>
        <v>46371</v>
      </c>
      <c r="V172" s="108" t="str">
        <f>VLOOKUP($A172,'PA GPS 2026 '!$A$4:$V$461,V$4,0)</f>
        <v>72-GRUPO DE TRABAJO DE ATENCION AL CIUDADANO</v>
      </c>
    </row>
    <row r="173" spans="1:22" ht="58.5" customHeight="1" x14ac:dyDescent="0.25">
      <c r="A173" s="12" t="s">
        <v>287</v>
      </c>
      <c r="B173" s="111" t="str">
        <f>VLOOKUP($A173,'PA GPS 2026 '!$A$4:$V$461,B$4,0)</f>
        <v>72-GRUPO DE TRABAJO DE ATENCION AL CIUDADANO</v>
      </c>
      <c r="C173" s="111">
        <f>VLOOKUP($A173,'PA GPS 2026 '!$A$4:$V$461,C$4,0)</f>
        <v>0</v>
      </c>
      <c r="D173" s="111" t="str">
        <f>VLOOKUP($A173,'PA GPS 2026 '!$A$4:$V$461,D$4,0)</f>
        <v>Producto</v>
      </c>
      <c r="E173" s="111" t="str">
        <f>VLOOKUP($A173,'PA GPS 2026 '!$A$4:$V$461,E$4,0)</f>
        <v>72.3</v>
      </c>
      <c r="F173" s="111" t="str">
        <f>VLOOKUP($A173,'PA GPS 2026 '!$A$4:$V$461,F$4,0)</f>
        <v>Innovador</v>
      </c>
      <c r="G173" s="111" t="str">
        <f>VLOOKUP($A173,'PA GPS 2026 '!$A$4:$V$461,G$4,0)</f>
        <v>Fortalecer el Sistema Integral de Gestión Institucional en el marco del Modelo Integrado de Planeación y gestión para mejorar la prestación del servicio.</v>
      </c>
      <c r="H173" s="111" t="str">
        <f>VLOOKUP($A173,'PA GPS 2026 '!$A$4:$V$461,H$4,0)</f>
        <v xml:space="preserve">Cumplimiento de productos del PAI asociados a Fortacer el Sistema Integral de Gestión Institucional para mejorar la prestación del servicio. 
</v>
      </c>
      <c r="I173" s="111" t="str">
        <f>VLOOKUP($A173,'PA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73" s="111" t="str">
        <f>VLOOKUP($A173,'PA GPS 2026 '!$A$4:$V$461,J$4,0)</f>
        <v>N/A</v>
      </c>
      <c r="K173" s="111" t="str">
        <f>VLOOKUP($A173,'PA GPS 2026 '!$A$4:$V$461,K$4,0)</f>
        <v>No</v>
      </c>
      <c r="L173" s="111" t="str">
        <f>VLOOKUP($A173,'PA GPS 2026 '!$A$4:$V$461,L$4,0)</f>
        <v>C-3599-0200-5-53105b</v>
      </c>
      <c r="M173" s="111" t="str">
        <f>VLOOKUP($A173,'PA GPS 2026 '!$A$4:$V$461,M$4,0)</f>
        <v>Política Servicio al Ciudadano_DIMENSIÓN Gestión con Valores para Resultados</v>
      </c>
      <c r="N173" s="111" t="str">
        <f>VLOOKUP($A173,'PA GPS 2026 '!$A$4:$V$461,N$4,0)</f>
        <v>Cierre de brechas MIPG;
PND - 5-31-5-b- Convergencia regional - Entidades públicas territoriales y nacionales fortalecidas;
PES - Transformación Institucional</v>
      </c>
      <c r="O173" s="111" t="str">
        <f>VLOOKUP($A173,'PA GPS 2026 '!$A$4:$V$461,O$4,0)</f>
        <v>Estrategia de participación ciudadana en la SIC  implementada (Informe de seguimiento al plan de trabajo con evidencias).</v>
      </c>
      <c r="P173" s="111">
        <f>VLOOKUP($A173,'PA GPS 2026 '!$A$4:$V$461,P$4,0)</f>
        <v>33</v>
      </c>
      <c r="Q173" s="111">
        <f>VLOOKUP($A173,'PA GPS 2026 '!$A$4:$V$461,Q$4,0)</f>
        <v>13</v>
      </c>
      <c r="R173" s="111" t="str">
        <f>VLOOKUP($A173,'PA GPS 2026 '!$A$4:$V$461,R$4,0)</f>
        <v>Porcentual</v>
      </c>
      <c r="S173" s="111" t="str">
        <f>VLOOKUP($A173,'PA GPS 2026 '!$A$4:$V$461,S$4,0)</f>
        <v>% de Porcentaje de actividades de participación ciudadana formuladas e implementadas / 13% de Porcentaje de actividades de participación ciudadana a formular e implementar</v>
      </c>
      <c r="T173" s="112">
        <f>VLOOKUP($A173,'PA GPS 2026 '!$A$4:$V$461,T$4,0)</f>
        <v>46037</v>
      </c>
      <c r="U173" s="112">
        <f>VLOOKUP($A173,'PA GPS 2026 '!$A$4:$V$461,U$4,0)</f>
        <v>46370</v>
      </c>
      <c r="V173" s="111" t="str">
        <f>VLOOKUP($A173,'PA GPS 2026 '!$A$4:$V$461,V$4,0)</f>
        <v>72-GRUPO DE TRABAJO DE ATENCION AL CIUDADANO</v>
      </c>
    </row>
    <row r="174" spans="1:22" ht="58.5" customHeight="1" x14ac:dyDescent="0.25">
      <c r="A174" s="12" t="s">
        <v>288</v>
      </c>
      <c r="B174" s="108" t="str">
        <f>VLOOKUP($A174,'PA GPS 2026 '!$A$4:$V$461,B$4,0)</f>
        <v>72-GRUPO DE TRABAJO DE ATENCION AL CIUDADANO</v>
      </c>
      <c r="C174" s="108">
        <f>VLOOKUP($A174,'PA GPS 2026 '!$A$4:$V$461,C$4,0)</f>
        <v>0</v>
      </c>
      <c r="D174" s="108" t="str">
        <f>VLOOKUP($A174,'PA GPS 2026 '!$A$4:$V$461,D$4,0)</f>
        <v>Actividad propia</v>
      </c>
      <c r="E174" s="108" t="str">
        <f>VLOOKUP($A174,'PA GPS 2026 '!$A$4:$V$461,E$4,0)</f>
        <v>72.3.1</v>
      </c>
      <c r="F174" s="108" t="str">
        <f>VLOOKUP($A174,'PA GPS 2026 '!$A$4:$V$461,F$4,0)</f>
        <v>N/A</v>
      </c>
      <c r="G174" s="108" t="str">
        <f>VLOOKUP($A174,'PA GPS 2026 '!$A$4:$V$461,G$4,0)</f>
        <v>N/A</v>
      </c>
      <c r="H174" s="108" t="str">
        <f>VLOOKUP($A174,'PA GPS 2026 '!$A$4:$V$461,H$4,0)</f>
        <v>N/A</v>
      </c>
      <c r="I174" s="108" t="str">
        <f>VLOOKUP($A174,'PA GPS 2026 '!$A$4:$V$461,I$4,0)</f>
        <v>N/A</v>
      </c>
      <c r="J174" s="108" t="str">
        <f>VLOOKUP($A174,'PA GPS 2026 '!$A$4:$V$461,J$4,0)</f>
        <v>N/A</v>
      </c>
      <c r="K174" s="108" t="str">
        <f>VLOOKUP($A174,'PA GPS 2026 '!$A$4:$V$461,K$4,0)</f>
        <v>N/A</v>
      </c>
      <c r="L174" s="108" t="str">
        <f>VLOOKUP($A174,'PA GPS 2026 '!$A$4:$V$461,L$4,0)</f>
        <v>N/A</v>
      </c>
      <c r="M174" s="108" t="str">
        <f>VLOOKUP($A174,'PA GPS 2026 '!$A$4:$V$461,M$4,0)</f>
        <v>N/A</v>
      </c>
      <c r="N174" s="108" t="str">
        <f>VLOOKUP($A174,'PA GPS 2026 '!$A$4:$V$461,N$4,0)</f>
        <v>N/A</v>
      </c>
      <c r="O174" s="108" t="str">
        <f>VLOOKUP($A174,'PA GPS 2026 '!$A$4:$V$461,O$4,0)</f>
        <v>Diseñar la estrategia de participación ciudadanía SIC 2026 que incluya el plan de trabajo para su ejecución (Documento de estrategia)</v>
      </c>
      <c r="P174" s="108">
        <f>VLOOKUP($A174,'PA GPS 2026 '!$A$4:$V$461,P$4,0)</f>
        <v>30</v>
      </c>
      <c r="Q174" s="108">
        <f>VLOOKUP($A174,'PA GPS 2026 '!$A$4:$V$461,Q$4,0)</f>
        <v>1</v>
      </c>
      <c r="R174" s="108" t="str">
        <f>VLOOKUP($A174,'PA GPS 2026 '!$A$4:$V$461,R$4,0)</f>
        <v>Númerica</v>
      </c>
      <c r="S174" s="108" t="str">
        <f>VLOOKUP($A174,'PA GPS 2026 '!$A$4:$V$461,S$4,0)</f>
        <v># de estrategias de participación ciudadana diseñadas / 1 estrategias de participación ciudadana a diseñar</v>
      </c>
      <c r="T174" s="109">
        <f>VLOOKUP($A174,'PA GPS 2026 '!$A$4:$V$461,T$4,0)</f>
        <v>46037</v>
      </c>
      <c r="U174" s="109">
        <f>VLOOKUP($A174,'PA GPS 2026 '!$A$4:$V$461,U$4,0)</f>
        <v>46073</v>
      </c>
      <c r="V174" s="108" t="str">
        <f>VLOOKUP($A174,'PA GPS 2026 '!$A$4:$V$461,V$4,0)</f>
        <v>72-GRUPO DE TRABAJO DE ATENCION AL CIUDADANO</v>
      </c>
    </row>
    <row r="175" spans="1:22" ht="58.5" customHeight="1" x14ac:dyDescent="0.25">
      <c r="A175" s="12" t="s">
        <v>289</v>
      </c>
      <c r="B175" s="108" t="str">
        <f>VLOOKUP($A175,'PA GPS 2026 '!$A$4:$V$461,B$4,0)</f>
        <v>72-GRUPO DE TRABAJO DE ATENCION AL CIUDADANO</v>
      </c>
      <c r="C175" s="108">
        <f>VLOOKUP($A175,'PA GPS 2026 '!$A$4:$V$461,C$4,0)</f>
        <v>0</v>
      </c>
      <c r="D175" s="108" t="str">
        <f>VLOOKUP($A175,'PA GPS 2026 '!$A$4:$V$461,D$4,0)</f>
        <v>Actividad propia</v>
      </c>
      <c r="E175" s="108" t="str">
        <f>VLOOKUP($A175,'PA GPS 2026 '!$A$4:$V$461,E$4,0)</f>
        <v>72.3.2</v>
      </c>
      <c r="F175" s="108" t="str">
        <f>VLOOKUP($A175,'PA GPS 2026 '!$A$4:$V$461,F$4,0)</f>
        <v>N/A</v>
      </c>
      <c r="G175" s="108" t="str">
        <f>VLOOKUP($A175,'PA GPS 2026 '!$A$4:$V$461,G$4,0)</f>
        <v>N/A</v>
      </c>
      <c r="H175" s="108" t="str">
        <f>VLOOKUP($A175,'PA GPS 2026 '!$A$4:$V$461,H$4,0)</f>
        <v>N/A</v>
      </c>
      <c r="I175" s="108" t="str">
        <f>VLOOKUP($A175,'PA GPS 2026 '!$A$4:$V$461,I$4,0)</f>
        <v>N/A</v>
      </c>
      <c r="J175" s="108" t="str">
        <f>VLOOKUP($A175,'PA GPS 2026 '!$A$4:$V$461,J$4,0)</f>
        <v>N/A</v>
      </c>
      <c r="K175" s="108" t="str">
        <f>VLOOKUP($A175,'PA GPS 2026 '!$A$4:$V$461,K$4,0)</f>
        <v>N/A</v>
      </c>
      <c r="L175" s="108" t="str">
        <f>VLOOKUP($A175,'PA GPS 2026 '!$A$4:$V$461,L$4,0)</f>
        <v>N/A</v>
      </c>
      <c r="M175" s="108" t="str">
        <f>VLOOKUP($A175,'PA GPS 2026 '!$A$4:$V$461,M$4,0)</f>
        <v>N/A</v>
      </c>
      <c r="N175" s="108" t="str">
        <f>VLOOKUP($A175,'PA GPS 2026 '!$A$4:$V$461,N$4,0)</f>
        <v>N/A</v>
      </c>
      <c r="O175" s="108" t="str">
        <f>VLOOKUP($A175,'PA GPS 2026 '!$A$4:$V$461,O$4,0)</f>
        <v>Ejecutar el plan de trabajo de la estrategia  (Informe trimestral de seguimiento al plan de trabajo).</v>
      </c>
      <c r="P175" s="108">
        <f>VLOOKUP($A175,'PA GPS 2026 '!$A$4:$V$461,P$4,0)</f>
        <v>70</v>
      </c>
      <c r="Q175" s="108">
        <f>VLOOKUP($A175,'PA GPS 2026 '!$A$4:$V$461,Q$4,0)</f>
        <v>100</v>
      </c>
      <c r="R175" s="108" t="str">
        <f>VLOOKUP($A175,'PA GPS 2026 '!$A$4:$V$461,R$4,0)</f>
        <v>Porcentual</v>
      </c>
      <c r="S175" s="108" t="str">
        <f>VLOOKUP($A175,'PA GPS 2026 '!$A$4:$V$461,S$4,0)</f>
        <v>% de Porcentaje ponderado de avance en la ejecución del plan / 100% de Porcentaje plan a ejecutar</v>
      </c>
      <c r="T175" s="109">
        <f>VLOOKUP($A175,'PA GPS 2026 '!$A$4:$V$461,T$4,0)</f>
        <v>46083</v>
      </c>
      <c r="U175" s="109">
        <f>VLOOKUP($A175,'PA GPS 2026 '!$A$4:$V$461,U$4,0)</f>
        <v>46370</v>
      </c>
      <c r="V175" s="108" t="str">
        <f>VLOOKUP($A175,'PA GPS 2026 '!$A$4:$V$461,V$4,0)</f>
        <v>72-GRUPO DE TRABAJO DE ATENCION AL CIUDADANO</v>
      </c>
    </row>
    <row r="176" spans="1:22" ht="58.5" customHeight="1" x14ac:dyDescent="0.25">
      <c r="A176" s="12" t="s">
        <v>140</v>
      </c>
      <c r="B176" s="111" t="str">
        <f>VLOOKUP($A176,'PA GPS 2026 '!$A$4:$V$461,B$4,0)</f>
        <v>73-GRUPO DE TRABAJO DE COMUNICACION</v>
      </c>
      <c r="C176" s="111">
        <f>VLOOKUP($A176,'PA GPS 2026 '!$A$4:$V$461,C$4,0)</f>
        <v>0</v>
      </c>
      <c r="D176" s="111" t="str">
        <f>VLOOKUP($A176,'PA GPS 2026 '!$A$4:$V$461,D$4,0)</f>
        <v>Producto</v>
      </c>
      <c r="E176" s="111" t="str">
        <f>VLOOKUP($A176,'PA GPS 2026 '!$A$4:$V$461,E$4,0)</f>
        <v>73.1</v>
      </c>
      <c r="F176" s="111" t="str">
        <f>VLOOKUP($A176,'PA GPS 2026 '!$A$4:$V$461,F$4,0)</f>
        <v>Innovador</v>
      </c>
      <c r="G176" s="111" t="str">
        <f>VLOOKUP($A176,'PA GPS 2026 '!$A$4:$V$461,G$4,0)</f>
        <v xml:space="preserve">Promover el enfoque preventivo, diferencial y territorial en el que hacer misional de la entidad 
</v>
      </c>
      <c r="H176" s="111" t="str">
        <f>VLOOKUP($A176,'PA GPS 2026 '!$A$4:$V$461,H$4,0)</f>
        <v xml:space="preserve">Cumplimiento de productos del PAI asociados a Promover el enfoque preventivo, diferencial y territorial en el que hacer misional de la entidad 
</v>
      </c>
      <c r="I176" s="111" t="str">
        <f>VLOOKUP($A176,'PA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6" s="111" t="str">
        <f>VLOOKUP($A176,'PA GPS 2026 '!$A$4:$V$461,J$4,0)</f>
        <v>N/A</v>
      </c>
      <c r="K176" s="111" t="str">
        <f>VLOOKUP($A176,'PA GPS 2026 '!$A$4:$V$461,K$4,0)</f>
        <v>No</v>
      </c>
      <c r="L176" s="111" t="str">
        <f>VLOOKUP($A176,'PA GPS 2026 '!$A$4:$V$461,L$4,0)</f>
        <v>C-3599-0200-12-53105b</v>
      </c>
      <c r="M176" s="111" t="str">
        <f>VLOOKUP($A176,'PA GPS 2026 '!$A$4:$V$461,M$4,0)</f>
        <v>Política Transparencia, acceso a la información pública y lucha contra la corrupción _DIMENSIÓN Gestión con Valores para Resultados</v>
      </c>
      <c r="N176" s="111" t="str">
        <f>VLOOKUP($A176,'PA GPS 2026 '!$A$4:$V$461,N$4,0)</f>
        <v>N/A</v>
      </c>
      <c r="O176" s="111" t="str">
        <f>VLOOKUP($A176,'PA GPS 2026 '!$A$4:$V$461,O$4,0)</f>
        <v>Estrategia de comunicación externa fortaleciendo el  conocimiento y posicionamiento de la entidad, implementada ( informe de implementación)</v>
      </c>
      <c r="P176" s="111">
        <f>VLOOKUP($A176,'PA GPS 2026 '!$A$4:$V$461,P$4,0)</f>
        <v>50</v>
      </c>
      <c r="Q176" s="111">
        <f>VLOOKUP($A176,'PA GPS 2026 '!$A$4:$V$461,Q$4,0)</f>
        <v>100</v>
      </c>
      <c r="R176" s="111" t="str">
        <f>VLOOKUP($A176,'PA GPS 2026 '!$A$4:$V$461,R$4,0)</f>
        <v>Porcentual</v>
      </c>
      <c r="S176" s="111" t="str">
        <f>VLOOKUP($A176,'PA GPS 2026 '!$A$4:$V$461,S$4,0)</f>
        <v>% de % ponderado de avance en la ejecución del plan / 100% de % plan a ejecutar</v>
      </c>
      <c r="T176" s="112">
        <f>VLOOKUP($A176,'PA GPS 2026 '!$A$4:$V$461,T$4,0)</f>
        <v>46069</v>
      </c>
      <c r="U176" s="112">
        <f>VLOOKUP($A176,'PA GPS 2026 '!$A$4:$V$461,U$4,0)</f>
        <v>46374</v>
      </c>
      <c r="V176" s="111" t="str">
        <f>VLOOKUP($A176,'PA GPS 2026 '!$A$4:$V$461,V$4,0)</f>
        <v>73-GRUPO DE TRABAJO DE COMUNICACION</v>
      </c>
    </row>
    <row r="177" spans="1:22" ht="58.5" customHeight="1" x14ac:dyDescent="0.25">
      <c r="A177" s="12" t="s">
        <v>142</v>
      </c>
      <c r="B177" s="108" t="str">
        <f>VLOOKUP($A177,'PA GPS 2026 '!$A$4:$V$461,B$4,0)</f>
        <v>73-GRUPO DE TRABAJO DE COMUNICACION</v>
      </c>
      <c r="C177" s="108">
        <f>VLOOKUP($A177,'PA GPS 2026 '!$A$4:$V$461,C$4,0)</f>
        <v>0</v>
      </c>
      <c r="D177" s="108" t="str">
        <f>VLOOKUP($A177,'PA GPS 2026 '!$A$4:$V$461,D$4,0)</f>
        <v>Actividad propia</v>
      </c>
      <c r="E177" s="108" t="str">
        <f>VLOOKUP($A177,'PA GPS 2026 '!$A$4:$V$461,E$4,0)</f>
        <v>73.1.1</v>
      </c>
      <c r="F177" s="108" t="str">
        <f>VLOOKUP($A177,'PA GPS 2026 '!$A$4:$V$461,F$4,0)</f>
        <v>N/A</v>
      </c>
      <c r="G177" s="108" t="str">
        <f>VLOOKUP($A177,'PA GPS 2026 '!$A$4:$V$461,G$4,0)</f>
        <v>N/A</v>
      </c>
      <c r="H177" s="108" t="str">
        <f>VLOOKUP($A177,'PA GPS 2026 '!$A$4:$V$461,H$4,0)</f>
        <v>N/A</v>
      </c>
      <c r="I177" s="108" t="str">
        <f>VLOOKUP($A177,'PA GPS 2026 '!$A$4:$V$461,I$4,0)</f>
        <v>N/A</v>
      </c>
      <c r="J177" s="108" t="str">
        <f>VLOOKUP($A177,'PA GPS 2026 '!$A$4:$V$461,J$4,0)</f>
        <v>N/A</v>
      </c>
      <c r="K177" s="108" t="str">
        <f>VLOOKUP($A177,'PA GPS 2026 '!$A$4:$V$461,K$4,0)</f>
        <v>N/A</v>
      </c>
      <c r="L177" s="108" t="str">
        <f>VLOOKUP($A177,'PA GPS 2026 '!$A$4:$V$461,L$4,0)</f>
        <v>N/A</v>
      </c>
      <c r="M177" s="108" t="str">
        <f>VLOOKUP($A177,'PA GPS 2026 '!$A$4:$V$461,M$4,0)</f>
        <v>N/A</v>
      </c>
      <c r="N177" s="108" t="str">
        <f>VLOOKUP($A177,'PA GPS 2026 '!$A$4:$V$461,N$4,0)</f>
        <v>N/A</v>
      </c>
      <c r="O177" s="108" t="str">
        <f>VLOOKUP($A177,'PA GPS 2026 '!$A$4:$V$461,O$4,0)</f>
        <v>Diseñar y consolidar la estrategia integral de difusión nacional que fortalezca el conocimiento, la visibilidad y el posicionamiento de la Entidad a nivel nacional,, mediante la estructuración de un plan de trabajo unificado para su ejecución(documento de estrategia y plan de trabajo).</v>
      </c>
      <c r="P177" s="108">
        <f>VLOOKUP($A177,'PA GPS 2026 '!$A$4:$V$461,P$4,0)</f>
        <v>30</v>
      </c>
      <c r="Q177" s="108">
        <f>VLOOKUP($A177,'PA GPS 2026 '!$A$4:$V$461,Q$4,0)</f>
        <v>1</v>
      </c>
      <c r="R177" s="108" t="str">
        <f>VLOOKUP($A177,'PA GPS 2026 '!$A$4:$V$461,R$4,0)</f>
        <v>Númerica</v>
      </c>
      <c r="S177" s="108" t="str">
        <f>VLOOKUP($A177,'PA GPS 2026 '!$A$4:$V$461,S$4,0)</f>
        <v># de Plan de trabajo elaborado / 1 Plan de trabajo a elaborar</v>
      </c>
      <c r="T177" s="109">
        <f>VLOOKUP($A177,'PA GPS 2026 '!$A$4:$V$461,T$4,0)</f>
        <v>46069</v>
      </c>
      <c r="U177" s="109">
        <f>VLOOKUP($A177,'PA GPS 2026 '!$A$4:$V$461,U$4,0)</f>
        <v>46080</v>
      </c>
      <c r="V177" s="108" t="str">
        <f>VLOOKUP($A177,'PA GPS 2026 '!$A$4:$V$461,V$4,0)</f>
        <v>73-GRUPO DE TRABAJO DE COMUNICACION</v>
      </c>
    </row>
    <row r="178" spans="1:22" ht="58.5" customHeight="1" x14ac:dyDescent="0.25">
      <c r="A178" s="12" t="s">
        <v>143</v>
      </c>
      <c r="B178" s="108" t="str">
        <f>VLOOKUP($A178,'PA GPS 2026 '!$A$4:$V$461,B$4,0)</f>
        <v>73-GRUPO DE TRABAJO DE COMUNICACION</v>
      </c>
      <c r="C178" s="108">
        <f>VLOOKUP($A178,'PA GPS 2026 '!$A$4:$V$461,C$4,0)</f>
        <v>0</v>
      </c>
      <c r="D178" s="108" t="str">
        <f>VLOOKUP($A178,'PA GPS 2026 '!$A$4:$V$461,D$4,0)</f>
        <v>Actividad propia</v>
      </c>
      <c r="E178" s="108" t="str">
        <f>VLOOKUP($A178,'PA GPS 2026 '!$A$4:$V$461,E$4,0)</f>
        <v>73.1.2</v>
      </c>
      <c r="F178" s="108" t="str">
        <f>VLOOKUP($A178,'PA GPS 2026 '!$A$4:$V$461,F$4,0)</f>
        <v>N/A</v>
      </c>
      <c r="G178" s="108" t="str">
        <f>VLOOKUP($A178,'PA GPS 2026 '!$A$4:$V$461,G$4,0)</f>
        <v>N/A</v>
      </c>
      <c r="H178" s="108" t="str">
        <f>VLOOKUP($A178,'PA GPS 2026 '!$A$4:$V$461,H$4,0)</f>
        <v>N/A</v>
      </c>
      <c r="I178" s="108" t="str">
        <f>VLOOKUP($A178,'PA GPS 2026 '!$A$4:$V$461,I$4,0)</f>
        <v>N/A</v>
      </c>
      <c r="J178" s="108" t="str">
        <f>VLOOKUP($A178,'PA GPS 2026 '!$A$4:$V$461,J$4,0)</f>
        <v>N/A</v>
      </c>
      <c r="K178" s="108" t="str">
        <f>VLOOKUP($A178,'PA GPS 2026 '!$A$4:$V$461,K$4,0)</f>
        <v>N/A</v>
      </c>
      <c r="L178" s="108" t="str">
        <f>VLOOKUP($A178,'PA GPS 2026 '!$A$4:$V$461,L$4,0)</f>
        <v>N/A</v>
      </c>
      <c r="M178" s="108" t="str">
        <f>VLOOKUP($A178,'PA GPS 2026 '!$A$4:$V$461,M$4,0)</f>
        <v>N/A</v>
      </c>
      <c r="N178" s="108" t="str">
        <f>VLOOKUP($A178,'PA GPS 2026 '!$A$4:$V$461,N$4,0)</f>
        <v>N/A</v>
      </c>
      <c r="O178" s="108" t="str">
        <f>VLOOKUP($A178,'PA GPS 2026 '!$A$4:$V$461,O$4,0)</f>
        <v>Ejecutar el plan de trabajo de comunicaciones externas (informe de avance plan de trabajo).</v>
      </c>
      <c r="P178" s="108">
        <f>VLOOKUP($A178,'PA GPS 2026 '!$A$4:$V$461,P$4,0)</f>
        <v>40</v>
      </c>
      <c r="Q178" s="108">
        <f>VLOOKUP($A178,'PA GPS 2026 '!$A$4:$V$461,Q$4,0)</f>
        <v>100</v>
      </c>
      <c r="R178" s="108" t="str">
        <f>VLOOKUP($A178,'PA GPS 2026 '!$A$4:$V$461,R$4,0)</f>
        <v>Porcentual</v>
      </c>
      <c r="S178" s="108" t="str">
        <f>VLOOKUP($A178,'PA GPS 2026 '!$A$4:$V$461,S$4,0)</f>
        <v>% de Porcentaje ponderado de avance en la ejecución del plan / 100% de Porcentaje plan a ejecutar</v>
      </c>
      <c r="T178" s="109">
        <f>VLOOKUP($A178,'PA GPS 2026 '!$A$4:$V$461,T$4,0)</f>
        <v>46083</v>
      </c>
      <c r="U178" s="109">
        <f>VLOOKUP($A178,'PA GPS 2026 '!$A$4:$V$461,U$4,0)</f>
        <v>46374</v>
      </c>
      <c r="V178" s="108" t="str">
        <f>VLOOKUP($A178,'PA GPS 2026 '!$A$4:$V$461,V$4,0)</f>
        <v>73-GRUPO DE TRABAJO DE COMUNICACION</v>
      </c>
    </row>
    <row r="179" spans="1:22" ht="58.5" customHeight="1" x14ac:dyDescent="0.25">
      <c r="A179" s="12" t="s">
        <v>1061</v>
      </c>
      <c r="B179" s="108" t="str">
        <f>VLOOKUP($A179,'PA GPS 2026 '!$A$4:$V$461,B$4,0)</f>
        <v>73-GRUPO DE TRABAJO DE COMUNICACION</v>
      </c>
      <c r="C179" s="108">
        <f>VLOOKUP($A179,'PA GPS 2026 '!$A$4:$V$461,C$4,0)</f>
        <v>0</v>
      </c>
      <c r="D179" s="108" t="str">
        <f>VLOOKUP($A179,'PA GPS 2026 '!$A$4:$V$461,D$4,0)</f>
        <v>Actividad propia</v>
      </c>
      <c r="E179" s="108" t="str">
        <f>VLOOKUP($A179,'PA GPS 2026 '!$A$4:$V$461,E$4,0)</f>
        <v>73.1.3</v>
      </c>
      <c r="F179" s="108" t="str">
        <f>VLOOKUP($A179,'PA GPS 2026 '!$A$4:$V$461,F$4,0)</f>
        <v>N/A</v>
      </c>
      <c r="G179" s="108" t="str">
        <f>VLOOKUP($A179,'PA GPS 2026 '!$A$4:$V$461,G$4,0)</f>
        <v>N/A</v>
      </c>
      <c r="H179" s="108" t="str">
        <f>VLOOKUP($A179,'PA GPS 2026 '!$A$4:$V$461,H$4,0)</f>
        <v>N/A</v>
      </c>
      <c r="I179" s="108" t="str">
        <f>VLOOKUP($A179,'PA GPS 2026 '!$A$4:$V$461,I$4,0)</f>
        <v>N/A</v>
      </c>
      <c r="J179" s="108" t="str">
        <f>VLOOKUP($A179,'PA GPS 2026 '!$A$4:$V$461,J$4,0)</f>
        <v>N/A</v>
      </c>
      <c r="K179" s="108" t="str">
        <f>VLOOKUP($A179,'PA GPS 2026 '!$A$4:$V$461,K$4,0)</f>
        <v>N/A</v>
      </c>
      <c r="L179" s="108" t="str">
        <f>VLOOKUP($A179,'PA GPS 2026 '!$A$4:$V$461,L$4,0)</f>
        <v>N/A</v>
      </c>
      <c r="M179" s="108" t="str">
        <f>VLOOKUP($A179,'PA GPS 2026 '!$A$4:$V$461,M$4,0)</f>
        <v>N/A</v>
      </c>
      <c r="N179" s="108" t="str">
        <f>VLOOKUP($A179,'PA GPS 2026 '!$A$4:$V$461,N$4,0)</f>
        <v>N/A</v>
      </c>
      <c r="O179" s="108" t="str">
        <f>VLOOKUP($A179,'PA GPS 2026 '!$A$4:$V$461,O$4,0)</f>
        <v>Elaborar informe de los resultados de la implementación de la estrategia de fortalecimiento (informe de resultados de la implementación).</v>
      </c>
      <c r="P179" s="108">
        <f>VLOOKUP($A179,'PA GPS 2026 '!$A$4:$V$461,P$4,0)</f>
        <v>30</v>
      </c>
      <c r="Q179" s="108">
        <f>VLOOKUP($A179,'PA GPS 2026 '!$A$4:$V$461,Q$4,0)</f>
        <v>1</v>
      </c>
      <c r="R179" s="108" t="str">
        <f>VLOOKUP($A179,'PA GPS 2026 '!$A$4:$V$461,R$4,0)</f>
        <v>Númerica</v>
      </c>
      <c r="S179" s="108" t="str">
        <f>VLOOKUP($A179,'PA GPS 2026 '!$A$4:$V$461,S$4,0)</f>
        <v># de Informes elaborados / 1 Informes a elaborar</v>
      </c>
      <c r="T179" s="109">
        <f>VLOOKUP($A179,'PA GPS 2026 '!$A$4:$V$461,T$4,0)</f>
        <v>46204</v>
      </c>
      <c r="U179" s="109">
        <f>VLOOKUP($A179,'PA GPS 2026 '!$A$4:$V$461,U$4,0)</f>
        <v>46374</v>
      </c>
      <c r="V179" s="108" t="str">
        <f>VLOOKUP($A179,'PA GPS 2026 '!$A$4:$V$461,V$4,0)</f>
        <v>73-GRUPO DE TRABAJO DE COMUNICACION</v>
      </c>
    </row>
    <row r="180" spans="1:22" ht="58.5" customHeight="1" x14ac:dyDescent="0.25">
      <c r="A180" s="12" t="s">
        <v>144</v>
      </c>
      <c r="B180" s="111" t="str">
        <f>VLOOKUP($A180,'PA GPS 2026 '!$A$4:$V$461,B$4,0)</f>
        <v>73-GRUPO DE TRABAJO DE COMUNICACION</v>
      </c>
      <c r="C180" s="111">
        <f>VLOOKUP($A180,'PA GPS 2026 '!$A$4:$V$461,C$4,0)</f>
        <v>0</v>
      </c>
      <c r="D180" s="111" t="str">
        <f>VLOOKUP($A180,'PA GPS 2026 '!$A$4:$V$461,D$4,0)</f>
        <v>Producto</v>
      </c>
      <c r="E180" s="111" t="str">
        <f>VLOOKUP($A180,'PA GPS 2026 '!$A$4:$V$461,E$4,0)</f>
        <v>73.2</v>
      </c>
      <c r="F180" s="111" t="str">
        <f>VLOOKUP($A180,'PA GPS 2026 '!$A$4:$V$461,F$4,0)</f>
        <v>Innovador</v>
      </c>
      <c r="G180" s="111" t="str">
        <f>VLOOKUP($A180,'PA GPS 2026 '!$A$4:$V$461,G$4,0)</f>
        <v xml:space="preserve">Fortalecer la gestión de la información, el conocimiento y la innovación para optimizar la capacidad institucional 
</v>
      </c>
      <c r="H180" s="111" t="str">
        <f>VLOOKUP($A180,'PA GPS 2026 '!$A$4:$V$461,H$4,0)</f>
        <v xml:space="preserve">Cumplimiento de productos del PAI asociados a Fortalecer la gestión de la información, el conocimiento y la innovación para optimizar la capacidad institucional 
</v>
      </c>
      <c r="I180" s="111" t="str">
        <f>VLOOKUP($A180,'PA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80" s="111" t="str">
        <f>VLOOKUP($A180,'PA GPS 2026 '!$A$4:$V$461,J$4,0)</f>
        <v>N/A</v>
      </c>
      <c r="K180" s="111" t="str">
        <f>VLOOKUP($A180,'PA GPS 2026 '!$A$4:$V$461,K$4,0)</f>
        <v>Si</v>
      </c>
      <c r="L180" s="111" t="str">
        <f>VLOOKUP($A180,'PA GPS 2026 '!$A$4:$V$461,L$4,0)</f>
        <v>C-3599-0200-12-53105b</v>
      </c>
      <c r="M180" s="111" t="str">
        <f>VLOOKUP($A180,'PA GPS 2026 '!$A$4:$V$461,M$4,0)</f>
        <v>Política Servicio al Ciudadano_DIMENSIÓN Gestión con Valores para Resultados</v>
      </c>
      <c r="N180" s="111" t="str">
        <f>VLOOKUP($A180,'PA GPS 2026 '!$A$4:$V$461,N$4,0)</f>
        <v>N/A</v>
      </c>
      <c r="O180" s="111" t="str">
        <f>VLOOKUP($A180,'PA GPS 2026 '!$A$4:$V$461,O$4,0)</f>
        <v>Sistema para seguimiento de las solicitudes de eventos institucionales y de los procesos digitales externos, operando- (Formato Acta de Entrega de Desarrollo de Software GS03-F25)</v>
      </c>
      <c r="P180" s="111">
        <f>VLOOKUP($A180,'PA GPS 2026 '!$A$4:$V$461,P$4,0)</f>
        <v>20</v>
      </c>
      <c r="Q180" s="111">
        <f>VLOOKUP($A180,'PA GPS 2026 '!$A$4:$V$461,Q$4,0)</f>
        <v>100</v>
      </c>
      <c r="R180" s="111" t="str">
        <f>VLOOKUP($A180,'PA GPS 2026 '!$A$4:$V$461,R$4,0)</f>
        <v>Porcentual</v>
      </c>
      <c r="S180" s="111" t="str">
        <f>VLOOKUP($A180,'PA GPS 2026 '!$A$4:$V$461,S$4,0)</f>
        <v>% de Sistema implementado / 100% de Sistema a implementar</v>
      </c>
      <c r="T180" s="112">
        <f>VLOOKUP($A180,'PA GPS 2026 '!$A$4:$V$461,T$4,0)</f>
        <v>46055</v>
      </c>
      <c r="U180" s="112">
        <f>VLOOKUP($A180,'PA GPS 2026 '!$A$4:$V$461,U$4,0)</f>
        <v>46353</v>
      </c>
      <c r="V180" s="111" t="str">
        <f>VLOOKUP($A180,'PA GPS 2026 '!$A$4:$V$461,V$4,0)</f>
        <v>20-OFICINA DE TECNOLOGÍA E INFORMÁTICA;
73-GRUPO DE TRABAJO DE COMUNICACION</v>
      </c>
    </row>
    <row r="181" spans="1:22" ht="58.5" customHeight="1" x14ac:dyDescent="0.25">
      <c r="A181" s="12" t="s">
        <v>145</v>
      </c>
      <c r="B181" s="108" t="str">
        <f>VLOOKUP($A181,'PA GPS 2026 '!$A$4:$V$461,B$4,0)</f>
        <v>73-GRUPO DE TRABAJO DE COMUNICACION</v>
      </c>
      <c r="C181" s="108">
        <f>VLOOKUP($A181,'PA GPS 2026 '!$A$4:$V$461,C$4,0)</f>
        <v>0</v>
      </c>
      <c r="D181" s="108" t="str">
        <f>VLOOKUP($A181,'PA GPS 2026 '!$A$4:$V$461,D$4,0)</f>
        <v>Actividad propia</v>
      </c>
      <c r="E181" s="108" t="str">
        <f>VLOOKUP($A181,'PA GPS 2026 '!$A$4:$V$461,E$4,0)</f>
        <v>73.2.1</v>
      </c>
      <c r="F181" s="108" t="str">
        <f>VLOOKUP($A181,'PA GPS 2026 '!$A$4:$V$461,F$4,0)</f>
        <v>N/A</v>
      </c>
      <c r="G181" s="108" t="str">
        <f>VLOOKUP($A181,'PA GPS 2026 '!$A$4:$V$461,G$4,0)</f>
        <v>N/A</v>
      </c>
      <c r="H181" s="108" t="str">
        <f>VLOOKUP($A181,'PA GPS 2026 '!$A$4:$V$461,H$4,0)</f>
        <v>N/A</v>
      </c>
      <c r="I181" s="108" t="str">
        <f>VLOOKUP($A181,'PA GPS 2026 '!$A$4:$V$461,I$4,0)</f>
        <v>N/A</v>
      </c>
      <c r="J181" s="108" t="str">
        <f>VLOOKUP($A181,'PA GPS 2026 '!$A$4:$V$461,J$4,0)</f>
        <v>N/A</v>
      </c>
      <c r="K181" s="108" t="str">
        <f>VLOOKUP($A181,'PA GPS 2026 '!$A$4:$V$461,K$4,0)</f>
        <v>N/A</v>
      </c>
      <c r="L181" s="108" t="str">
        <f>VLOOKUP($A181,'PA GPS 2026 '!$A$4:$V$461,L$4,0)</f>
        <v>N/A</v>
      </c>
      <c r="M181" s="108" t="str">
        <f>VLOOKUP($A181,'PA GPS 2026 '!$A$4:$V$461,M$4,0)</f>
        <v>N/A</v>
      </c>
      <c r="N181" s="108" t="str">
        <f>VLOOKUP($A181,'PA GPS 2026 '!$A$4:$V$461,N$4,0)</f>
        <v>N/A</v>
      </c>
      <c r="O181" s="108" t="str">
        <f>VLOOKUP($A181,'PA GPS 2026 '!$A$4:$V$461,O$4,0)</f>
        <v>Elaborar y aprobar requerimiento (1. Formato Solicitud de Requerimientos a Sistemas de Información GS03-F18 2. Formato Lista de Chequeo de Requisitos de Seguridad de la Información GS03-F27 )</v>
      </c>
      <c r="P181" s="108">
        <f>VLOOKUP($A181,'PA GPS 2026 '!$A$4:$V$461,P$4,0)</f>
        <v>10</v>
      </c>
      <c r="Q181" s="108">
        <f>VLOOKUP($A181,'PA GPS 2026 '!$A$4:$V$461,Q$4,0)</f>
        <v>1</v>
      </c>
      <c r="R181" s="108" t="str">
        <f>VLOOKUP($A181,'PA GPS 2026 '!$A$4:$V$461,R$4,0)</f>
        <v>Númerica</v>
      </c>
      <c r="S181" s="108" t="str">
        <f>VLOOKUP($A181,'PA GPS 2026 '!$A$4:$V$461,S$4,0)</f>
        <v># de Requerimiento elaborado y aprobado / 1 Requerimiento a elaborar y aprobar</v>
      </c>
      <c r="T181" s="109">
        <f>VLOOKUP($A181,'PA GPS 2026 '!$A$4:$V$461,T$4,0)</f>
        <v>46055</v>
      </c>
      <c r="U181" s="109">
        <f>VLOOKUP($A181,'PA GPS 2026 '!$A$4:$V$461,U$4,0)</f>
        <v>46080</v>
      </c>
      <c r="V181" s="108" t="str">
        <f>VLOOKUP($A181,'PA GPS 2026 '!$A$4:$V$461,V$4,0)</f>
        <v>20-OFICINA DE TECNOLOGÍA E INFORMÁTICA;
73-GRUPO DE TRABAJO DE COMUNICACION</v>
      </c>
    </row>
    <row r="182" spans="1:22" ht="58.5" customHeight="1" x14ac:dyDescent="0.25">
      <c r="A182" s="12" t="s">
        <v>146</v>
      </c>
      <c r="B182" s="108" t="str">
        <f>VLOOKUP($A182,'PA GPS 2026 '!$A$4:$V$461,B$4,0)</f>
        <v>73-GRUPO DE TRABAJO DE COMUNICACION</v>
      </c>
      <c r="C182" s="108">
        <f>VLOOKUP($A182,'PA GPS 2026 '!$A$4:$V$461,C$4,0)</f>
        <v>0</v>
      </c>
      <c r="D182" s="108" t="str">
        <f>VLOOKUP($A182,'PA GPS 2026 '!$A$4:$V$461,D$4,0)</f>
        <v>Actividad propia</v>
      </c>
      <c r="E182" s="108" t="str">
        <f>VLOOKUP($A182,'PA GPS 2026 '!$A$4:$V$461,E$4,0)</f>
        <v>73.2.2</v>
      </c>
      <c r="F182" s="108" t="str">
        <f>VLOOKUP($A182,'PA GPS 2026 '!$A$4:$V$461,F$4,0)</f>
        <v>N/A</v>
      </c>
      <c r="G182" s="108" t="str">
        <f>VLOOKUP($A182,'PA GPS 2026 '!$A$4:$V$461,G$4,0)</f>
        <v>N/A</v>
      </c>
      <c r="H182" s="108" t="str">
        <f>VLOOKUP($A182,'PA GPS 2026 '!$A$4:$V$461,H$4,0)</f>
        <v>N/A</v>
      </c>
      <c r="I182" s="108" t="str">
        <f>VLOOKUP($A182,'PA GPS 2026 '!$A$4:$V$461,I$4,0)</f>
        <v>N/A</v>
      </c>
      <c r="J182" s="108" t="str">
        <f>VLOOKUP($A182,'PA GPS 2026 '!$A$4:$V$461,J$4,0)</f>
        <v>N/A</v>
      </c>
      <c r="K182" s="108" t="str">
        <f>VLOOKUP($A182,'PA GPS 2026 '!$A$4:$V$461,K$4,0)</f>
        <v>N/A</v>
      </c>
      <c r="L182" s="108" t="str">
        <f>VLOOKUP($A182,'PA GPS 2026 '!$A$4:$V$461,L$4,0)</f>
        <v>N/A</v>
      </c>
      <c r="M182" s="108" t="str">
        <f>VLOOKUP($A182,'PA GPS 2026 '!$A$4:$V$461,M$4,0)</f>
        <v>N/A</v>
      </c>
      <c r="N182" s="108" t="str">
        <f>VLOOKUP($A182,'PA GPS 2026 '!$A$4:$V$461,N$4,0)</f>
        <v>N/A</v>
      </c>
      <c r="O182" s="108" t="str">
        <f>VLOOKUP($A182,'PA GPS 2026 '!$A$4:$V$461,O$4,0)</f>
        <v>Planeary gestionar la solución  (1. Reporte planeación de tareas, línea base de requerimientos (historias de usuario) y entregables  en la herramienta devops 2. plan de pruebas diseñado y registrado en la herramienta devops)</v>
      </c>
      <c r="P182" s="108">
        <f>VLOOKUP($A182,'PA GPS 2026 '!$A$4:$V$461,P$4,0)</f>
        <v>15</v>
      </c>
      <c r="Q182" s="108">
        <f>VLOOKUP($A182,'PA GPS 2026 '!$A$4:$V$461,Q$4,0)</f>
        <v>1</v>
      </c>
      <c r="R182" s="108" t="str">
        <f>VLOOKUP($A182,'PA GPS 2026 '!$A$4:$V$461,R$4,0)</f>
        <v>Númerica</v>
      </c>
      <c r="S182" s="108" t="str">
        <f>VLOOKUP($A182,'PA GPS 2026 '!$A$4:$V$461,S$4,0)</f>
        <v># de Solución planeada y gestionada / 1 Solución prevista planear y  gestionar</v>
      </c>
      <c r="T182" s="109">
        <f>VLOOKUP($A182,'PA GPS 2026 '!$A$4:$V$461,T$4,0)</f>
        <v>46083</v>
      </c>
      <c r="U182" s="109">
        <f>VLOOKUP($A182,'PA GPS 2026 '!$A$4:$V$461,U$4,0)</f>
        <v>46294</v>
      </c>
      <c r="V182" s="108" t="str">
        <f>VLOOKUP($A182,'PA GPS 2026 '!$A$4:$V$461,V$4,0)</f>
        <v>20-OFICINA DE TECNOLOGÍA E INFORMÁTICA;
73-GRUPO DE TRABAJO DE COMUNICACION</v>
      </c>
    </row>
    <row r="183" spans="1:22" ht="58.5" customHeight="1" x14ac:dyDescent="0.25">
      <c r="A183" s="12" t="s">
        <v>147</v>
      </c>
      <c r="B183" s="108" t="str">
        <f>VLOOKUP($A183,'PA GPS 2026 '!$A$4:$V$461,B$4,0)</f>
        <v>73-GRUPO DE TRABAJO DE COMUNICACION</v>
      </c>
      <c r="C183" s="108">
        <f>VLOOKUP($A183,'PA GPS 2026 '!$A$4:$V$461,C$4,0)</f>
        <v>0</v>
      </c>
      <c r="D183" s="108" t="str">
        <f>VLOOKUP($A183,'PA GPS 2026 '!$A$4:$V$461,D$4,0)</f>
        <v>Actividad propia</v>
      </c>
      <c r="E183" s="108" t="str">
        <f>VLOOKUP($A183,'PA GPS 2026 '!$A$4:$V$461,E$4,0)</f>
        <v>73.2.3</v>
      </c>
      <c r="F183" s="108" t="str">
        <f>VLOOKUP($A183,'PA GPS 2026 '!$A$4:$V$461,F$4,0)</f>
        <v>N/A</v>
      </c>
      <c r="G183" s="108" t="str">
        <f>VLOOKUP($A183,'PA GPS 2026 '!$A$4:$V$461,G$4,0)</f>
        <v>N/A</v>
      </c>
      <c r="H183" s="108" t="str">
        <f>VLOOKUP($A183,'PA GPS 2026 '!$A$4:$V$461,H$4,0)</f>
        <v>N/A</v>
      </c>
      <c r="I183" s="108" t="str">
        <f>VLOOKUP($A183,'PA GPS 2026 '!$A$4:$V$461,I$4,0)</f>
        <v>N/A</v>
      </c>
      <c r="J183" s="108" t="str">
        <f>VLOOKUP($A183,'PA GPS 2026 '!$A$4:$V$461,J$4,0)</f>
        <v>N/A</v>
      </c>
      <c r="K183" s="108" t="str">
        <f>VLOOKUP($A183,'PA GPS 2026 '!$A$4:$V$461,K$4,0)</f>
        <v>N/A</v>
      </c>
      <c r="L183" s="108" t="str">
        <f>VLOOKUP($A183,'PA GPS 2026 '!$A$4:$V$461,L$4,0)</f>
        <v>N/A</v>
      </c>
      <c r="M183" s="108" t="str">
        <f>VLOOKUP($A183,'PA GPS 2026 '!$A$4:$V$461,M$4,0)</f>
        <v>N/A</v>
      </c>
      <c r="N183" s="108" t="str">
        <f>VLOOKUP($A183,'PA GPS 2026 '!$A$4:$V$461,N$4,0)</f>
        <v>N/A</v>
      </c>
      <c r="O183" s="108" t="str">
        <f>VLOOKUP($A183,'PA GPS 2026 '!$A$4:$V$461,O$4,0)</f>
        <v>Diseñar la solución (1. Diseño de arquitectura actualizada en la herramienta especializada de arquitectura / Único entregable)</v>
      </c>
      <c r="P183" s="108">
        <f>VLOOKUP($A183,'PA GPS 2026 '!$A$4:$V$461,P$4,0)</f>
        <v>15</v>
      </c>
      <c r="Q183" s="108">
        <f>VLOOKUP($A183,'PA GPS 2026 '!$A$4:$V$461,Q$4,0)</f>
        <v>1</v>
      </c>
      <c r="R183" s="108" t="str">
        <f>VLOOKUP($A183,'PA GPS 2026 '!$A$4:$V$461,R$4,0)</f>
        <v>Númerica</v>
      </c>
      <c r="S183" s="108" t="str">
        <f>VLOOKUP($A183,'PA GPS 2026 '!$A$4:$V$461,S$4,0)</f>
        <v># de Solución diseñada / 1 Solución a diseñar</v>
      </c>
      <c r="T183" s="109">
        <f>VLOOKUP($A183,'PA GPS 2026 '!$A$4:$V$461,T$4,0)</f>
        <v>46097</v>
      </c>
      <c r="U183" s="109">
        <f>VLOOKUP($A183,'PA GPS 2026 '!$A$4:$V$461,U$4,0)</f>
        <v>46112</v>
      </c>
      <c r="V183" s="108" t="str">
        <f>VLOOKUP($A183,'PA GPS 2026 '!$A$4:$V$461,V$4,0)</f>
        <v>20-OFICINA DE TECNOLOGÍA E INFORMÁTICA;
73-GRUPO DE TRABAJO DE COMUNICACION</v>
      </c>
    </row>
    <row r="184" spans="1:22" ht="58.5" customHeight="1" x14ac:dyDescent="0.25">
      <c r="A184" s="12" t="s">
        <v>148</v>
      </c>
      <c r="B184" s="108" t="str">
        <f>VLOOKUP($A184,'PA GPS 2026 '!$A$4:$V$461,B$4,0)</f>
        <v>73-GRUPO DE TRABAJO DE COMUNICACION</v>
      </c>
      <c r="C184" s="108">
        <f>VLOOKUP($A184,'PA GPS 2026 '!$A$4:$V$461,C$4,0)</f>
        <v>0</v>
      </c>
      <c r="D184" s="108" t="str">
        <f>VLOOKUP($A184,'PA GPS 2026 '!$A$4:$V$461,D$4,0)</f>
        <v>Actividad propia</v>
      </c>
      <c r="E184" s="108" t="str">
        <f>VLOOKUP($A184,'PA GPS 2026 '!$A$4:$V$461,E$4,0)</f>
        <v>73.2.4</v>
      </c>
      <c r="F184" s="108" t="str">
        <f>VLOOKUP($A184,'PA GPS 2026 '!$A$4:$V$461,F$4,0)</f>
        <v>N/A</v>
      </c>
      <c r="G184" s="108" t="str">
        <f>VLOOKUP($A184,'PA GPS 2026 '!$A$4:$V$461,G$4,0)</f>
        <v>N/A</v>
      </c>
      <c r="H184" s="108" t="str">
        <f>VLOOKUP($A184,'PA GPS 2026 '!$A$4:$V$461,H$4,0)</f>
        <v>N/A</v>
      </c>
      <c r="I184" s="108" t="str">
        <f>VLOOKUP($A184,'PA GPS 2026 '!$A$4:$V$461,I$4,0)</f>
        <v>N/A</v>
      </c>
      <c r="J184" s="108" t="str">
        <f>VLOOKUP($A184,'PA GPS 2026 '!$A$4:$V$461,J$4,0)</f>
        <v>N/A</v>
      </c>
      <c r="K184" s="108" t="str">
        <f>VLOOKUP($A184,'PA GPS 2026 '!$A$4:$V$461,K$4,0)</f>
        <v>N/A</v>
      </c>
      <c r="L184" s="108" t="str">
        <f>VLOOKUP($A184,'PA GPS 2026 '!$A$4:$V$461,L$4,0)</f>
        <v>N/A</v>
      </c>
      <c r="M184" s="108" t="str">
        <f>VLOOKUP($A184,'PA GPS 2026 '!$A$4:$V$461,M$4,0)</f>
        <v>N/A</v>
      </c>
      <c r="N184" s="108" t="str">
        <f>VLOOKUP($A184,'PA GPS 2026 '!$A$4:$V$461,N$4,0)</f>
        <v>N/A</v>
      </c>
      <c r="O184" s="108" t="str">
        <f>VLOOKUP($A184,'PA GPS 2026 '!$A$4:$V$461,O$4,0)</f>
        <v>Construir componentes de software (1.Captura de pantalla  de casos de prueba ejecutados para aceptación / Único entregable)</v>
      </c>
      <c r="P184" s="108">
        <f>VLOOKUP($A184,'PA GPS 2026 '!$A$4:$V$461,P$4,0)</f>
        <v>15</v>
      </c>
      <c r="Q184" s="108">
        <f>VLOOKUP($A184,'PA GPS 2026 '!$A$4:$V$461,Q$4,0)</f>
        <v>1</v>
      </c>
      <c r="R184" s="108" t="str">
        <f>VLOOKUP($A184,'PA GPS 2026 '!$A$4:$V$461,R$4,0)</f>
        <v>Númerica</v>
      </c>
      <c r="S184" s="108" t="str">
        <f>VLOOKUP($A184,'PA GPS 2026 '!$A$4:$V$461,S$4,0)</f>
        <v># de Componentes de Software construidos / 1 Componentes de Software a construir }</v>
      </c>
      <c r="T184" s="109">
        <f>VLOOKUP($A184,'PA GPS 2026 '!$A$4:$V$461,T$4,0)</f>
        <v>46105</v>
      </c>
      <c r="U184" s="109">
        <f>VLOOKUP($A184,'PA GPS 2026 '!$A$4:$V$461,U$4,0)</f>
        <v>46325</v>
      </c>
      <c r="V184" s="108" t="str">
        <f>VLOOKUP($A184,'PA GPS 2026 '!$A$4:$V$461,V$4,0)</f>
        <v>20-OFICINA DE TECNOLOGÍA E INFORMÁTICA;
73-GRUPO DE TRABAJO DE COMUNICACION</v>
      </c>
    </row>
    <row r="185" spans="1:22" ht="58.5" customHeight="1" x14ac:dyDescent="0.25">
      <c r="A185" s="12" t="s">
        <v>1068</v>
      </c>
      <c r="B185" s="108" t="str">
        <f>VLOOKUP($A185,'PA GPS 2026 '!$A$4:$V$461,B$4,0)</f>
        <v>73-GRUPO DE TRABAJO DE COMUNICACION</v>
      </c>
      <c r="C185" s="108">
        <f>VLOOKUP($A185,'PA GPS 2026 '!$A$4:$V$461,C$4,0)</f>
        <v>0</v>
      </c>
      <c r="D185" s="108" t="str">
        <f>VLOOKUP($A185,'PA GPS 2026 '!$A$4:$V$461,D$4,0)</f>
        <v>Actividad propia</v>
      </c>
      <c r="E185" s="108" t="str">
        <f>VLOOKUP($A185,'PA GPS 2026 '!$A$4:$V$461,E$4,0)</f>
        <v>73.2.5</v>
      </c>
      <c r="F185" s="108" t="str">
        <f>VLOOKUP($A185,'PA GPS 2026 '!$A$4:$V$461,F$4,0)</f>
        <v>N/A</v>
      </c>
      <c r="G185" s="108" t="str">
        <f>VLOOKUP($A185,'PA GPS 2026 '!$A$4:$V$461,G$4,0)</f>
        <v>N/A</v>
      </c>
      <c r="H185" s="108" t="str">
        <f>VLOOKUP($A185,'PA GPS 2026 '!$A$4:$V$461,H$4,0)</f>
        <v>N/A</v>
      </c>
      <c r="I185" s="108" t="str">
        <f>VLOOKUP($A185,'PA GPS 2026 '!$A$4:$V$461,I$4,0)</f>
        <v>N/A</v>
      </c>
      <c r="J185" s="108" t="str">
        <f>VLOOKUP($A185,'PA GPS 2026 '!$A$4:$V$461,J$4,0)</f>
        <v>N/A</v>
      </c>
      <c r="K185" s="108" t="str">
        <f>VLOOKUP($A185,'PA GPS 2026 '!$A$4:$V$461,K$4,0)</f>
        <v>N/A</v>
      </c>
      <c r="L185" s="108" t="str">
        <f>VLOOKUP($A185,'PA GPS 2026 '!$A$4:$V$461,L$4,0)</f>
        <v>N/A</v>
      </c>
      <c r="M185" s="108" t="str">
        <f>VLOOKUP($A185,'PA GPS 2026 '!$A$4:$V$461,M$4,0)</f>
        <v>N/A</v>
      </c>
      <c r="N185" s="108" t="str">
        <f>VLOOKUP($A185,'PA GPS 2026 '!$A$4:$V$461,N$4,0)</f>
        <v>N/A</v>
      </c>
      <c r="O185" s="108" t="str">
        <f>VLOOKUP($A185,'PA GPS 2026 '!$A$4:$V$461,O$4,0)</f>
        <v>Realizar pruebas de Aceptación (1. Formato Acta de Prueba de Desarrollo de Software GS03-F26 / Único entregable)</v>
      </c>
      <c r="P185" s="108">
        <f>VLOOKUP($A185,'PA GPS 2026 '!$A$4:$V$461,P$4,0)</f>
        <v>15</v>
      </c>
      <c r="Q185" s="108">
        <f>VLOOKUP($A185,'PA GPS 2026 '!$A$4:$V$461,Q$4,0)</f>
        <v>1</v>
      </c>
      <c r="R185" s="108" t="str">
        <f>VLOOKUP($A185,'PA GPS 2026 '!$A$4:$V$461,R$4,0)</f>
        <v>Númerica</v>
      </c>
      <c r="S185" s="108" t="str">
        <f>VLOOKUP($A185,'PA GPS 2026 '!$A$4:$V$461,S$4,0)</f>
        <v># de Acta de pruebas realizadas / 1 Actas de pruebas programadas</v>
      </c>
      <c r="T185" s="109">
        <f>VLOOKUP($A185,'PA GPS 2026 '!$A$4:$V$461,T$4,0)</f>
        <v>46126</v>
      </c>
      <c r="U185" s="109">
        <f>VLOOKUP($A185,'PA GPS 2026 '!$A$4:$V$461,U$4,0)</f>
        <v>46336</v>
      </c>
      <c r="V185" s="108" t="str">
        <f>VLOOKUP($A185,'PA GPS 2026 '!$A$4:$V$461,V$4,0)</f>
        <v>20-OFICINA DE TECNOLOGÍA E INFORMÁTICA;
73-GRUPO DE TRABAJO DE COMUNICACION</v>
      </c>
    </row>
    <row r="186" spans="1:22" ht="58.5" customHeight="1" x14ac:dyDescent="0.25">
      <c r="A186" s="12" t="s">
        <v>1070</v>
      </c>
      <c r="B186" s="108" t="str">
        <f>VLOOKUP($A186,'PA GPS 2026 '!$A$4:$V$461,B$4,0)</f>
        <v>73-GRUPO DE TRABAJO DE COMUNICACION</v>
      </c>
      <c r="C186" s="108">
        <f>VLOOKUP($A186,'PA GPS 2026 '!$A$4:$V$461,C$4,0)</f>
        <v>0</v>
      </c>
      <c r="D186" s="108" t="str">
        <f>VLOOKUP($A186,'PA GPS 2026 '!$A$4:$V$461,D$4,0)</f>
        <v>Actividad propia</v>
      </c>
      <c r="E186" s="108" t="str">
        <f>VLOOKUP($A186,'PA GPS 2026 '!$A$4:$V$461,E$4,0)</f>
        <v>73.2.6</v>
      </c>
      <c r="F186" s="108" t="str">
        <f>VLOOKUP($A186,'PA GPS 2026 '!$A$4:$V$461,F$4,0)</f>
        <v>N/A</v>
      </c>
      <c r="G186" s="108" t="str">
        <f>VLOOKUP($A186,'PA GPS 2026 '!$A$4:$V$461,G$4,0)</f>
        <v>N/A</v>
      </c>
      <c r="H186" s="108" t="str">
        <f>VLOOKUP($A186,'PA GPS 2026 '!$A$4:$V$461,H$4,0)</f>
        <v>N/A</v>
      </c>
      <c r="I186" s="108" t="str">
        <f>VLOOKUP($A186,'PA GPS 2026 '!$A$4:$V$461,I$4,0)</f>
        <v>N/A</v>
      </c>
      <c r="J186" s="108" t="str">
        <f>VLOOKUP($A186,'PA GPS 2026 '!$A$4:$V$461,J$4,0)</f>
        <v>N/A</v>
      </c>
      <c r="K186" s="108" t="str">
        <f>VLOOKUP($A186,'PA GPS 2026 '!$A$4:$V$461,K$4,0)</f>
        <v>N/A</v>
      </c>
      <c r="L186" s="108" t="str">
        <f>VLOOKUP($A186,'PA GPS 2026 '!$A$4:$V$461,L$4,0)</f>
        <v>N/A</v>
      </c>
      <c r="M186" s="108" t="str">
        <f>VLOOKUP($A186,'PA GPS 2026 '!$A$4:$V$461,M$4,0)</f>
        <v>N/A</v>
      </c>
      <c r="N186" s="108" t="str">
        <f>VLOOKUP($A186,'PA GPS 2026 '!$A$4:$V$461,N$4,0)</f>
        <v>N/A</v>
      </c>
      <c r="O186" s="108" t="str">
        <f>VLOOKUP($A186,'PA GPS 2026 '!$A$4:$V$461,O$4,0)</f>
        <v>Realizar manuales y capacitar a los usuarios (1. Formato Manual Técnico GS03-F22 y 2. Formato Manual de Usuario GS03-F24 nuevo o actualizado  3. Registro de Capacitación)</v>
      </c>
      <c r="P186" s="108">
        <f>VLOOKUP($A186,'PA GPS 2026 '!$A$4:$V$461,P$4,0)</f>
        <v>15</v>
      </c>
      <c r="Q186" s="108">
        <f>VLOOKUP($A186,'PA GPS 2026 '!$A$4:$V$461,Q$4,0)</f>
        <v>1</v>
      </c>
      <c r="R186" s="108" t="str">
        <f>VLOOKUP($A186,'PA GPS 2026 '!$A$4:$V$461,R$4,0)</f>
        <v>Númerica</v>
      </c>
      <c r="S186" s="108" t="str">
        <f>VLOOKUP($A186,'PA GPS 2026 '!$A$4:$V$461,S$4,0)</f>
        <v># de Manuales con capacitaciones realizadas / 1 Manuales con capacitaciones a realizar</v>
      </c>
      <c r="T186" s="109">
        <f>VLOOKUP($A186,'PA GPS 2026 '!$A$4:$V$461,T$4,0)</f>
        <v>46147</v>
      </c>
      <c r="U186" s="109">
        <f>VLOOKUP($A186,'PA GPS 2026 '!$A$4:$V$461,U$4,0)</f>
        <v>46335</v>
      </c>
      <c r="V186" s="108" t="str">
        <f>VLOOKUP($A186,'PA GPS 2026 '!$A$4:$V$461,V$4,0)</f>
        <v>20-OFICINA DE TECNOLOGÍA E INFORMÁTICA;
73-GRUPO DE TRABAJO DE COMUNICACION</v>
      </c>
    </row>
    <row r="187" spans="1:22" ht="58.5" customHeight="1" x14ac:dyDescent="0.25">
      <c r="A187" s="12" t="s">
        <v>1071</v>
      </c>
      <c r="B187" s="108" t="str">
        <f>VLOOKUP($A187,'PA GPS 2026 '!$A$4:$V$461,B$4,0)</f>
        <v>73-GRUPO DE TRABAJO DE COMUNICACION</v>
      </c>
      <c r="C187" s="108">
        <f>VLOOKUP($A187,'PA GPS 2026 '!$A$4:$V$461,C$4,0)</f>
        <v>0</v>
      </c>
      <c r="D187" s="108" t="str">
        <f>VLOOKUP($A187,'PA GPS 2026 '!$A$4:$V$461,D$4,0)</f>
        <v>Actividad propia</v>
      </c>
      <c r="E187" s="108" t="str">
        <f>VLOOKUP($A187,'PA GPS 2026 '!$A$4:$V$461,E$4,0)</f>
        <v>73.2.7</v>
      </c>
      <c r="F187" s="108" t="str">
        <f>VLOOKUP($A187,'PA GPS 2026 '!$A$4:$V$461,F$4,0)</f>
        <v>N/A</v>
      </c>
      <c r="G187" s="108" t="str">
        <f>VLOOKUP($A187,'PA GPS 2026 '!$A$4:$V$461,G$4,0)</f>
        <v>N/A</v>
      </c>
      <c r="H187" s="108" t="str">
        <f>VLOOKUP($A187,'PA GPS 2026 '!$A$4:$V$461,H$4,0)</f>
        <v>N/A</v>
      </c>
      <c r="I187" s="108" t="str">
        <f>VLOOKUP($A187,'PA GPS 2026 '!$A$4:$V$461,I$4,0)</f>
        <v>N/A</v>
      </c>
      <c r="J187" s="108" t="str">
        <f>VLOOKUP($A187,'PA GPS 2026 '!$A$4:$V$461,J$4,0)</f>
        <v>N/A</v>
      </c>
      <c r="K187" s="108" t="str">
        <f>VLOOKUP($A187,'PA GPS 2026 '!$A$4:$V$461,K$4,0)</f>
        <v>N/A</v>
      </c>
      <c r="L187" s="108" t="str">
        <f>VLOOKUP($A187,'PA GPS 2026 '!$A$4:$V$461,L$4,0)</f>
        <v>N/A</v>
      </c>
      <c r="M187" s="108" t="str">
        <f>VLOOKUP($A187,'PA GPS 2026 '!$A$4:$V$461,M$4,0)</f>
        <v>N/A</v>
      </c>
      <c r="N187" s="108" t="str">
        <f>VLOOKUP($A187,'PA GPS 2026 '!$A$4:$V$461,N$4,0)</f>
        <v>N/A</v>
      </c>
      <c r="O187" s="108" t="str">
        <f>VLOOKUP($A187,'PA GPS 2026 '!$A$4:$V$461,O$4,0)</f>
        <v>Realizar cierre del proyecto (1. Formato Arquitectura de Software GS03F21 actualizado, 2. Formato Acta de Entrega de Desarrollo de Software GS03-F25)</v>
      </c>
      <c r="P187" s="108">
        <f>VLOOKUP($A187,'PA GPS 2026 '!$A$4:$V$461,P$4,0)</f>
        <v>15</v>
      </c>
      <c r="Q187" s="108">
        <f>VLOOKUP($A187,'PA GPS 2026 '!$A$4:$V$461,Q$4,0)</f>
        <v>1</v>
      </c>
      <c r="R187" s="108" t="str">
        <f>VLOOKUP($A187,'PA GPS 2026 '!$A$4:$V$461,R$4,0)</f>
        <v>Númerica</v>
      </c>
      <c r="S187" s="108" t="str">
        <f>VLOOKUP($A187,'PA GPS 2026 '!$A$4:$V$461,S$4,0)</f>
        <v># de Acta de Entrega de Desarrollo de Software / 1 Acta de Entrega de Desarrollo de Software programadas</v>
      </c>
      <c r="T187" s="109">
        <f>VLOOKUP($A187,'PA GPS 2026 '!$A$4:$V$461,T$4,0)</f>
        <v>46329</v>
      </c>
      <c r="U187" s="109">
        <f>VLOOKUP($A187,'PA GPS 2026 '!$A$4:$V$461,U$4,0)</f>
        <v>46353</v>
      </c>
      <c r="V187" s="108" t="str">
        <f>VLOOKUP($A187,'PA GPS 2026 '!$A$4:$V$461,V$4,0)</f>
        <v>20-OFICINA DE TECNOLOGÍA E INFORMÁTICA;
73-GRUPO DE TRABAJO DE COMUNICACION</v>
      </c>
    </row>
    <row r="188" spans="1:22" ht="58.5" customHeight="1" x14ac:dyDescent="0.25">
      <c r="A188" s="12" t="s">
        <v>149</v>
      </c>
      <c r="B188" s="111" t="str">
        <f>VLOOKUP($A188,'PA GPS 2026 '!$A$4:$V$461,B$4,0)</f>
        <v>73-GRUPO DE TRABAJO DE COMUNICACION</v>
      </c>
      <c r="C188" s="111">
        <f>VLOOKUP($A188,'PA GPS 2026 '!$A$4:$V$461,C$4,0)</f>
        <v>0</v>
      </c>
      <c r="D188" s="111" t="str">
        <f>VLOOKUP($A188,'PA GPS 2026 '!$A$4:$V$461,D$4,0)</f>
        <v>Producto</v>
      </c>
      <c r="E188" s="111" t="str">
        <f>VLOOKUP($A188,'PA GPS 2026 '!$A$4:$V$461,E$4,0)</f>
        <v>73.3</v>
      </c>
      <c r="F188" s="111" t="str">
        <f>VLOOKUP($A188,'PA GPS 2026 '!$A$4:$V$461,F$4,0)</f>
        <v>Operativo SI</v>
      </c>
      <c r="G188" s="111" t="str">
        <f>VLOOKUP($A188,'PA GPS 2026 '!$A$4:$V$461,G$4,0)</f>
        <v xml:space="preserve">Fortalecer la gestión de la información, el conocimiento y la innovación para optimizar la capacidad institucional 
</v>
      </c>
      <c r="H188" s="111" t="str">
        <f>VLOOKUP($A188,'PA GPS 2026 '!$A$4:$V$461,H$4,0)</f>
        <v xml:space="preserve">Cumplimiento de productos del PAI asociados a Fortalecer la gestión de la información, el conocimiento y la innovación para optimizar la capacidad institucional 
</v>
      </c>
      <c r="I188" s="111" t="str">
        <f>VLOOKUP($A188,'PA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88" s="111" t="str">
        <f>VLOOKUP($A188,'PA GPS 2026 '!$A$4:$V$461,J$4,0)</f>
        <v>N/A</v>
      </c>
      <c r="K188" s="111" t="str">
        <f>VLOOKUP($A188,'PA GPS 2026 '!$A$4:$V$461,K$4,0)</f>
        <v>No</v>
      </c>
      <c r="L188" s="111" t="str">
        <f>VLOOKUP($A188,'PA GPS 2026 '!$A$4:$V$461,L$4,0)</f>
        <v>C-3599-0200-12-53105b</v>
      </c>
      <c r="M188" s="111" t="str">
        <f>VLOOKUP($A188,'PA GPS 2026 '!$A$4:$V$461,M$4,0)</f>
        <v>Política Transparencia, acceso a la información pública y lucha contra la corrupción _DIMENSIÓN Gestión con Valores para Resultados</v>
      </c>
      <c r="N188" s="111" t="str">
        <f>VLOOKUP($A188,'PA GPS 2026 '!$A$4:$V$461,N$4,0)</f>
        <v>PES - Transformación Institucional</v>
      </c>
      <c r="O188" s="111" t="str">
        <f>VLOOKUP($A188,'PA GPS 2026 '!$A$4:$V$461,O$4,0)</f>
        <v>Comunicaciones externas de la SIC alineadas con la directriz  de la Presidencia de la República (informe con la relación de contenidos producidos).</v>
      </c>
      <c r="P188" s="111">
        <f>VLOOKUP($A188,'PA GPS 2026 '!$A$4:$V$461,P$4,0)</f>
        <v>30</v>
      </c>
      <c r="Q188" s="111">
        <f>VLOOKUP($A188,'PA GPS 2026 '!$A$4:$V$461,Q$4,0)</f>
        <v>100</v>
      </c>
      <c r="R188" s="111" t="str">
        <f>VLOOKUP($A188,'PA GPS 2026 '!$A$4:$V$461,R$4,0)</f>
        <v>Porcentual</v>
      </c>
      <c r="S188" s="111" t="str">
        <f>VLOOKUP($A188,'PA GPS 2026 '!$A$4:$V$461,S$4,0)</f>
        <v>% de Comunicaciones externas de la SIC, con la directriz de manejo de imagen y plan de medios de la Presidencia, realizadas / 100% de Comunicaciones externas de la SIC, con la directriz de manejo de imagen y plan de medios de la Presidencia, a realizar</v>
      </c>
      <c r="T188" s="112">
        <f>VLOOKUP($A188,'PA GPS 2026 '!$A$4:$V$461,T$4,0)</f>
        <v>46055</v>
      </c>
      <c r="U188" s="112">
        <f>VLOOKUP($A188,'PA GPS 2026 '!$A$4:$V$461,U$4,0)</f>
        <v>46387</v>
      </c>
      <c r="V188" s="111" t="str">
        <f>VLOOKUP($A188,'PA GPS 2026 '!$A$4:$V$461,V$4,0)</f>
        <v>73-GRUPO DE TRABAJO DE COMUNICACION</v>
      </c>
    </row>
    <row r="189" spans="1:22" ht="58.5" customHeight="1" x14ac:dyDescent="0.25">
      <c r="A189" s="12" t="s">
        <v>150</v>
      </c>
      <c r="B189" s="108" t="str">
        <f>VLOOKUP($A189,'PA GPS 2026 '!$A$4:$V$461,B$4,0)</f>
        <v>73-GRUPO DE TRABAJO DE COMUNICACION</v>
      </c>
      <c r="C189" s="108">
        <f>VLOOKUP($A189,'PA GPS 2026 '!$A$4:$V$461,C$4,0)</f>
        <v>0</v>
      </c>
      <c r="D189" s="108" t="str">
        <f>VLOOKUP($A189,'PA GPS 2026 '!$A$4:$V$461,D$4,0)</f>
        <v>Actividad propia</v>
      </c>
      <c r="E189" s="108" t="str">
        <f>VLOOKUP($A189,'PA GPS 2026 '!$A$4:$V$461,E$4,0)</f>
        <v>73.3.1</v>
      </c>
      <c r="F189" s="108" t="str">
        <f>VLOOKUP($A189,'PA GPS 2026 '!$A$4:$V$461,F$4,0)</f>
        <v>N/A</v>
      </c>
      <c r="G189" s="108" t="str">
        <f>VLOOKUP($A189,'PA GPS 2026 '!$A$4:$V$461,G$4,0)</f>
        <v>N/A</v>
      </c>
      <c r="H189" s="108" t="str">
        <f>VLOOKUP($A189,'PA GPS 2026 '!$A$4:$V$461,H$4,0)</f>
        <v>N/A</v>
      </c>
      <c r="I189" s="108" t="str">
        <f>VLOOKUP($A189,'PA GPS 2026 '!$A$4:$V$461,I$4,0)</f>
        <v>N/A</v>
      </c>
      <c r="J189" s="108" t="str">
        <f>VLOOKUP($A189,'PA GPS 2026 '!$A$4:$V$461,J$4,0)</f>
        <v>N/A</v>
      </c>
      <c r="K189" s="108" t="str">
        <f>VLOOKUP($A189,'PA GPS 2026 '!$A$4:$V$461,K$4,0)</f>
        <v>N/A</v>
      </c>
      <c r="L189" s="108" t="str">
        <f>VLOOKUP($A189,'PA GPS 2026 '!$A$4:$V$461,L$4,0)</f>
        <v>N/A</v>
      </c>
      <c r="M189" s="108" t="str">
        <f>VLOOKUP($A189,'PA GPS 2026 '!$A$4:$V$461,M$4,0)</f>
        <v>N/A</v>
      </c>
      <c r="N189" s="108" t="str">
        <f>VLOOKUP($A189,'PA GPS 2026 '!$A$4:$V$461,N$4,0)</f>
        <v>N/A</v>
      </c>
      <c r="O189" s="108" t="str">
        <f>VLOOKUP($A189,'PA GPS 2026 '!$A$4:$V$461,O$4,0)</f>
        <v>Producir los boletines, foto noticias, videos y/o ruedas de prensa de conformidad con la directriz de Presidencia sobre el manejo de imagen (Relación de contenidos producidos).</v>
      </c>
      <c r="P189" s="108">
        <f>VLOOKUP($A189,'PA GPS 2026 '!$A$4:$V$461,P$4,0)</f>
        <v>50</v>
      </c>
      <c r="Q189" s="108">
        <f>VLOOKUP($A189,'PA GPS 2026 '!$A$4:$V$461,Q$4,0)</f>
        <v>100</v>
      </c>
      <c r="R189" s="108" t="str">
        <f>VLOOKUP($A189,'PA GPS 2026 '!$A$4:$V$461,R$4,0)</f>
        <v>Porcentual</v>
      </c>
      <c r="S189" s="108" t="str">
        <f>VLOOKUP($A189,'PA GPS 2026 '!$A$4:$V$461,S$4,0)</f>
        <v>% de Boletines, foto noticias, videos y/o ruedas de prensa  de conformidad con la directriz de presidencia producidos. / 100% de Boletines, foto noticias, videos y/o ruedas de prensa requeridos para producir.</v>
      </c>
      <c r="T189" s="109">
        <f>VLOOKUP($A189,'PA GPS 2026 '!$A$4:$V$461,T$4,0)</f>
        <v>46055</v>
      </c>
      <c r="U189" s="109">
        <f>VLOOKUP($A189,'PA GPS 2026 '!$A$4:$V$461,U$4,0)</f>
        <v>46387</v>
      </c>
      <c r="V189" s="108" t="str">
        <f>VLOOKUP($A189,'PA GPS 2026 '!$A$4:$V$461,V$4,0)</f>
        <v>73-GRUPO DE TRABAJO DE COMUNICACION</v>
      </c>
    </row>
    <row r="190" spans="1:22" ht="58.5" customHeight="1" x14ac:dyDescent="0.25">
      <c r="A190" s="12" t="s">
        <v>151</v>
      </c>
      <c r="B190" s="108" t="str">
        <f>VLOOKUP($A190,'PA GPS 2026 '!$A$4:$V$461,B$4,0)</f>
        <v>73-GRUPO DE TRABAJO DE COMUNICACION</v>
      </c>
      <c r="C190" s="108">
        <f>VLOOKUP($A190,'PA GPS 2026 '!$A$4:$V$461,C$4,0)</f>
        <v>0</v>
      </c>
      <c r="D190" s="108" t="str">
        <f>VLOOKUP($A190,'PA GPS 2026 '!$A$4:$V$461,D$4,0)</f>
        <v>Actividad propia</v>
      </c>
      <c r="E190" s="108" t="str">
        <f>VLOOKUP($A190,'PA GPS 2026 '!$A$4:$V$461,E$4,0)</f>
        <v>73.3.2</v>
      </c>
      <c r="F190" s="108" t="str">
        <f>VLOOKUP($A190,'PA GPS 2026 '!$A$4:$V$461,F$4,0)</f>
        <v>N/A</v>
      </c>
      <c r="G190" s="108" t="str">
        <f>VLOOKUP($A190,'PA GPS 2026 '!$A$4:$V$461,G$4,0)</f>
        <v>N/A</v>
      </c>
      <c r="H190" s="108" t="str">
        <f>VLOOKUP($A190,'PA GPS 2026 '!$A$4:$V$461,H$4,0)</f>
        <v>N/A</v>
      </c>
      <c r="I190" s="108" t="str">
        <f>VLOOKUP($A190,'PA GPS 2026 '!$A$4:$V$461,I$4,0)</f>
        <v>N/A</v>
      </c>
      <c r="J190" s="108" t="str">
        <f>VLOOKUP($A190,'PA GPS 2026 '!$A$4:$V$461,J$4,0)</f>
        <v>N/A</v>
      </c>
      <c r="K190" s="108" t="str">
        <f>VLOOKUP($A190,'PA GPS 2026 '!$A$4:$V$461,K$4,0)</f>
        <v>N/A</v>
      </c>
      <c r="L190" s="108" t="str">
        <f>VLOOKUP($A190,'PA GPS 2026 '!$A$4:$V$461,L$4,0)</f>
        <v>N/A</v>
      </c>
      <c r="M190" s="108" t="str">
        <f>VLOOKUP($A190,'PA GPS 2026 '!$A$4:$V$461,M$4,0)</f>
        <v>N/A</v>
      </c>
      <c r="N190" s="108" t="str">
        <f>VLOOKUP($A190,'PA GPS 2026 '!$A$4:$V$461,N$4,0)</f>
        <v>N/A</v>
      </c>
      <c r="O190" s="108" t="str">
        <f>VLOOKUP($A190,'PA GPS 2026 '!$A$4:$V$461,O$4,0)</f>
        <v>Consolidar el informe final de los contenidos producidos por la SIC respecto a la directriz de manejo de imagen del gobierno nacional (informe consolidado de los contenidos producidos).</v>
      </c>
      <c r="P190" s="108">
        <f>VLOOKUP($A190,'PA GPS 2026 '!$A$4:$V$461,P$4,0)</f>
        <v>50</v>
      </c>
      <c r="Q190" s="108">
        <f>VLOOKUP($A190,'PA GPS 2026 '!$A$4:$V$461,Q$4,0)</f>
        <v>1</v>
      </c>
      <c r="R190" s="108" t="str">
        <f>VLOOKUP($A190,'PA GPS 2026 '!$A$4:$V$461,R$4,0)</f>
        <v>Númerica</v>
      </c>
      <c r="S190" s="108" t="str">
        <f>VLOOKUP($A190,'PA GPS 2026 '!$A$4:$V$461,S$4,0)</f>
        <v># de Informes final elaborado / 1 Informes final a elaborar</v>
      </c>
      <c r="T190" s="109">
        <f>VLOOKUP($A190,'PA GPS 2026 '!$A$4:$V$461,T$4,0)</f>
        <v>46055</v>
      </c>
      <c r="U190" s="109">
        <f>VLOOKUP($A190,'PA GPS 2026 '!$A$4:$V$461,U$4,0)</f>
        <v>46387</v>
      </c>
      <c r="V190" s="108" t="str">
        <f>VLOOKUP($A190,'PA GPS 2026 '!$A$4:$V$461,V$4,0)</f>
        <v>73-GRUPO DE TRABAJO DE COMUNICACION</v>
      </c>
    </row>
    <row r="191" spans="1:22" ht="58.5" customHeight="1" x14ac:dyDescent="0.25">
      <c r="A191" s="12" t="s">
        <v>461</v>
      </c>
      <c r="B191" s="111" t="str">
        <f>VLOOKUP($A191,'PA GPS 2026 '!$A$4:$V$461,B$4,0)</f>
        <v>100-SECRETARIA GENERAL</v>
      </c>
      <c r="C191" s="111">
        <f>VLOOKUP($A191,'PA GPS 2026 '!$A$4:$V$461,C$4,0)</f>
        <v>0</v>
      </c>
      <c r="D191" s="111" t="str">
        <f>VLOOKUP($A191,'PA GPS 2026 '!$A$4:$V$461,D$4,0)</f>
        <v>Producto</v>
      </c>
      <c r="E191" s="111" t="str">
        <f>VLOOKUP($A191,'PA GPS 2026 '!$A$4:$V$461,E$4,0)</f>
        <v>100.1</v>
      </c>
      <c r="F191" s="111" t="str">
        <f>VLOOKUP($A191,'PA GPS 2026 '!$A$4:$V$461,F$4,0)</f>
        <v>Innovador</v>
      </c>
      <c r="G191" s="111" t="str">
        <f>VLOOKUP($A191,'PA GPS 2026 '!$A$4:$V$461,G$4,0)</f>
        <v xml:space="preserve">Fortalecer la gestión de la información, el conocimiento y la innovación para optimizar la capacidad institucional 
</v>
      </c>
      <c r="H191" s="111" t="str">
        <f>VLOOKUP($A191,'PA GPS 2026 '!$A$4:$V$461,H$4,0)</f>
        <v xml:space="preserve">Cumplimiento de productos del PAI asociados a Fortalecer la gestión de la información, el conocimiento y la innovación para optimizar la capacidad institucional 
</v>
      </c>
      <c r="I191" s="111" t="str">
        <f>VLOOKUP($A191,'PA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191" s="111" t="str">
        <f>VLOOKUP($A191,'PA GPS 2026 '!$A$4:$V$461,J$4,0)</f>
        <v>N/A</v>
      </c>
      <c r="K191" s="111" t="str">
        <f>VLOOKUP($A191,'PA GPS 2026 '!$A$4:$V$461,K$4,0)</f>
        <v>No</v>
      </c>
      <c r="L191" s="111" t="str">
        <f>VLOOKUP($A191,'PA GPS 2026 '!$A$4:$V$461,L$4,0)</f>
        <v>FUNCIONAMIENTO</v>
      </c>
      <c r="M191" s="111" t="str">
        <f>VLOOKUP($A191,'PA GPS 2026 '!$A$4:$V$461,M$4,0)</f>
        <v>Política Gestión Presupuestal y Eficiencia del Gasto Público _DIMENSIÓN Direccionamiento Estratégico y Planeación</v>
      </c>
      <c r="N191" s="111" t="str">
        <f>VLOOKUP($A191,'PA GPS 2026 '!$A$4:$V$461,N$4,0)</f>
        <v>N/A</v>
      </c>
      <c r="O191" s="111" t="str">
        <f>VLOOKUP($A191,'PA GPS 2026 '!$A$4:$V$461,O$4,0)</f>
        <v>Herramienta de seguimiento de las Medidas de Austeridad del Gasto dirigidas a elevar la eficiencia en el uso de los recursos públicos implementada. (Reporte de implementación de las medidas de austeridad del gasto).</v>
      </c>
      <c r="P191" s="111">
        <f>VLOOKUP($A191,'PA GPS 2026 '!$A$4:$V$461,P$4,0)</f>
        <v>100</v>
      </c>
      <c r="Q191" s="111">
        <f>VLOOKUP($A191,'PA GPS 2026 '!$A$4:$V$461,Q$4,0)</f>
        <v>100</v>
      </c>
      <c r="R191" s="111" t="str">
        <f>VLOOKUP($A191,'PA GPS 2026 '!$A$4:$V$461,R$4,0)</f>
        <v>Porcentual</v>
      </c>
      <c r="S191" s="111" t="str">
        <f>VLOOKUP($A191,'PA GPS 2026 '!$A$4:$V$461,S$4,0)</f>
        <v>% de Herramienta de seguimiento implementada / 100% de Herramienta de seguimiento a implementar</v>
      </c>
      <c r="T191" s="112">
        <f>VLOOKUP($A191,'PA GPS 2026 '!$A$4:$V$461,T$4,0)</f>
        <v>46055</v>
      </c>
      <c r="U191" s="112">
        <f>VLOOKUP($A191,'PA GPS 2026 '!$A$4:$V$461,U$4,0)</f>
        <v>46387</v>
      </c>
      <c r="V191" s="111" t="str">
        <f>VLOOKUP($A191,'PA GPS 2026 '!$A$4:$V$461,V$4,0)</f>
        <v>100-SECRETARIA GENERAL</v>
      </c>
    </row>
    <row r="192" spans="1:22" ht="58.5" customHeight="1" x14ac:dyDescent="0.25">
      <c r="A192" s="12" t="s">
        <v>462</v>
      </c>
      <c r="B192" s="108" t="str">
        <f>VLOOKUP($A192,'PA GPS 2026 '!$A$4:$V$461,B$4,0)</f>
        <v>100-SECRETARIA GENERAL</v>
      </c>
      <c r="C192" s="108">
        <f>VLOOKUP($A192,'PA GPS 2026 '!$A$4:$V$461,C$4,0)</f>
        <v>0</v>
      </c>
      <c r="D192" s="108" t="str">
        <f>VLOOKUP($A192,'PA GPS 2026 '!$A$4:$V$461,D$4,0)</f>
        <v>Actividad propia</v>
      </c>
      <c r="E192" s="108" t="str">
        <f>VLOOKUP($A192,'PA GPS 2026 '!$A$4:$V$461,E$4,0)</f>
        <v>100.1.1</v>
      </c>
      <c r="F192" s="108" t="str">
        <f>VLOOKUP($A192,'PA GPS 2026 '!$A$4:$V$461,F$4,0)</f>
        <v>N/A</v>
      </c>
      <c r="G192" s="108" t="str">
        <f>VLOOKUP($A192,'PA GPS 2026 '!$A$4:$V$461,G$4,0)</f>
        <v>N/A</v>
      </c>
      <c r="H192" s="108" t="str">
        <f>VLOOKUP($A192,'PA GPS 2026 '!$A$4:$V$461,H$4,0)</f>
        <v>N/A</v>
      </c>
      <c r="I192" s="108" t="str">
        <f>VLOOKUP($A192,'PA GPS 2026 '!$A$4:$V$461,I$4,0)</f>
        <v>N/A</v>
      </c>
      <c r="J192" s="108" t="str">
        <f>VLOOKUP($A192,'PA GPS 2026 '!$A$4:$V$461,J$4,0)</f>
        <v>N/A</v>
      </c>
      <c r="K192" s="108" t="str">
        <f>VLOOKUP($A192,'PA GPS 2026 '!$A$4:$V$461,K$4,0)</f>
        <v>N/A</v>
      </c>
      <c r="L192" s="108" t="str">
        <f>VLOOKUP($A192,'PA GPS 2026 '!$A$4:$V$461,L$4,0)</f>
        <v>N/A</v>
      </c>
      <c r="M192" s="108" t="str">
        <f>VLOOKUP($A192,'PA GPS 2026 '!$A$4:$V$461,M$4,0)</f>
        <v>N/A</v>
      </c>
      <c r="N192" s="108" t="str">
        <f>VLOOKUP($A192,'PA GPS 2026 '!$A$4:$V$461,N$4,0)</f>
        <v>N/A</v>
      </c>
      <c r="O192" s="108" t="str">
        <f>VLOOKUP($A192,'PA GPS 2026 '!$A$4:$V$461,O$4,0)</f>
        <v>Elaborar plan de trabajo para el diseño e implementación de la herramienta de seguimiento de las medidas de austeridad del gasto (Plan de trabajo aprobado).</v>
      </c>
      <c r="P192" s="108">
        <f>VLOOKUP($A192,'PA GPS 2026 '!$A$4:$V$461,P$4,0)</f>
        <v>20</v>
      </c>
      <c r="Q192" s="108">
        <f>VLOOKUP($A192,'PA GPS 2026 '!$A$4:$V$461,Q$4,0)</f>
        <v>1</v>
      </c>
      <c r="R192" s="108" t="str">
        <f>VLOOKUP($A192,'PA GPS 2026 '!$A$4:$V$461,R$4,0)</f>
        <v>Númerica</v>
      </c>
      <c r="S192" s="108" t="str">
        <f>VLOOKUP($A192,'PA GPS 2026 '!$A$4:$V$461,S$4,0)</f>
        <v># de plan de trabajo elaborado / 1 plan de trabajo a elaborar</v>
      </c>
      <c r="T192" s="109">
        <f>VLOOKUP($A192,'PA GPS 2026 '!$A$4:$V$461,T$4,0)</f>
        <v>46055</v>
      </c>
      <c r="U192" s="109">
        <f>VLOOKUP($A192,'PA GPS 2026 '!$A$4:$V$461,U$4,0)</f>
        <v>46080</v>
      </c>
      <c r="V192" s="108" t="str">
        <f>VLOOKUP($A192,'PA GPS 2026 '!$A$4:$V$461,V$4,0)</f>
        <v>100-SECRETARIA GENERAL</v>
      </c>
    </row>
    <row r="193" spans="1:22" ht="58.5" customHeight="1" x14ac:dyDescent="0.25">
      <c r="A193" s="12" t="s">
        <v>463</v>
      </c>
      <c r="B193" s="108" t="str">
        <f>VLOOKUP($A193,'PA GPS 2026 '!$A$4:$V$461,B$4,0)</f>
        <v>100-SECRETARIA GENERAL</v>
      </c>
      <c r="C193" s="108">
        <f>VLOOKUP($A193,'PA GPS 2026 '!$A$4:$V$461,C$4,0)</f>
        <v>0</v>
      </c>
      <c r="D193" s="108" t="str">
        <f>VLOOKUP($A193,'PA GPS 2026 '!$A$4:$V$461,D$4,0)</f>
        <v>Actividad propia</v>
      </c>
      <c r="E193" s="108" t="str">
        <f>VLOOKUP($A193,'PA GPS 2026 '!$A$4:$V$461,E$4,0)</f>
        <v>100.1.2</v>
      </c>
      <c r="F193" s="108" t="str">
        <f>VLOOKUP($A193,'PA GPS 2026 '!$A$4:$V$461,F$4,0)</f>
        <v>N/A</v>
      </c>
      <c r="G193" s="108" t="str">
        <f>VLOOKUP($A193,'PA GPS 2026 '!$A$4:$V$461,G$4,0)</f>
        <v>N/A</v>
      </c>
      <c r="H193" s="108" t="str">
        <f>VLOOKUP($A193,'PA GPS 2026 '!$A$4:$V$461,H$4,0)</f>
        <v>N/A</v>
      </c>
      <c r="I193" s="108" t="str">
        <f>VLOOKUP($A193,'PA GPS 2026 '!$A$4:$V$461,I$4,0)</f>
        <v>N/A</v>
      </c>
      <c r="J193" s="108" t="str">
        <f>VLOOKUP($A193,'PA GPS 2026 '!$A$4:$V$461,J$4,0)</f>
        <v>N/A</v>
      </c>
      <c r="K193" s="108" t="str">
        <f>VLOOKUP($A193,'PA GPS 2026 '!$A$4:$V$461,K$4,0)</f>
        <v>N/A</v>
      </c>
      <c r="L193" s="108" t="str">
        <f>VLOOKUP($A193,'PA GPS 2026 '!$A$4:$V$461,L$4,0)</f>
        <v>N/A</v>
      </c>
      <c r="M193" s="108" t="str">
        <f>VLOOKUP($A193,'PA GPS 2026 '!$A$4:$V$461,M$4,0)</f>
        <v>N/A</v>
      </c>
      <c r="N193" s="108" t="str">
        <f>VLOOKUP($A193,'PA GPS 2026 '!$A$4:$V$461,N$4,0)</f>
        <v>N/A</v>
      </c>
      <c r="O193" s="108" t="str">
        <f>VLOOKUP($A193,'PA GPS 2026 '!$A$4:$V$461,O$4,0)</f>
        <v>Ejecutar plan de trabajo de diseño e implementación de la herramienta de seguimiento de las mediadas de austeridad del gasto (seguimiento mensual del Plan de Trabajo y sus respectivas evidencias).</v>
      </c>
      <c r="P193" s="108">
        <f>VLOOKUP($A193,'PA GPS 2026 '!$A$4:$V$461,P$4,0)</f>
        <v>80</v>
      </c>
      <c r="Q193" s="108">
        <f>VLOOKUP($A193,'PA GPS 2026 '!$A$4:$V$461,Q$4,0)</f>
        <v>100</v>
      </c>
      <c r="R193" s="108" t="str">
        <f>VLOOKUP($A193,'PA GPS 2026 '!$A$4:$V$461,R$4,0)</f>
        <v>Porcentual</v>
      </c>
      <c r="S193" s="108" t="str">
        <f>VLOOKUP($A193,'PA GPS 2026 '!$A$4:$V$461,S$4,0)</f>
        <v>% de Porcentaje de avance del Plan de trabajo / 100% de Porcentaje de la meta proyectada del plan de trabajo</v>
      </c>
      <c r="T193" s="109">
        <f>VLOOKUP($A193,'PA GPS 2026 '!$A$4:$V$461,T$4,0)</f>
        <v>46083</v>
      </c>
      <c r="U193" s="109">
        <f>VLOOKUP($A193,'PA GPS 2026 '!$A$4:$V$461,U$4,0)</f>
        <v>46387</v>
      </c>
      <c r="V193" s="108" t="str">
        <f>VLOOKUP($A193,'PA GPS 2026 '!$A$4:$V$461,V$4,0)</f>
        <v>100-SECRETARIA GENERAL</v>
      </c>
    </row>
    <row r="194" spans="1:22" ht="58.5" customHeight="1" x14ac:dyDescent="0.25">
      <c r="A194" s="12" t="s">
        <v>1079</v>
      </c>
      <c r="B194" s="111" t="str">
        <f>VLOOKUP($A194,'PA GPS 2026 '!$A$4:$V$461,B$4,0)</f>
        <v>104-GRUPO DE TRABAJO DE NOTIFICACIONES Y CERTIFICACIONES</v>
      </c>
      <c r="C194" s="111">
        <f>VLOOKUP($A194,'PA GPS 2026 '!$A$4:$V$461,C$4,0)</f>
        <v>0</v>
      </c>
      <c r="D194" s="111" t="str">
        <f>VLOOKUP($A194,'PA GPS 2026 '!$A$4:$V$461,D$4,0)</f>
        <v>Producto</v>
      </c>
      <c r="E194" s="111" t="str">
        <f>VLOOKUP($A194,'PA GPS 2026 '!$A$4:$V$461,E$4,0)</f>
        <v>104.1</v>
      </c>
      <c r="F194" s="111" t="str">
        <f>VLOOKUP($A194,'PA GPS 2026 '!$A$4:$V$461,F$4,0)</f>
        <v>Innovador</v>
      </c>
      <c r="G194" s="111" t="str">
        <f>VLOOKUP($A194,'PA GPS 2026 '!$A$4:$V$461,G$4,0)</f>
        <v xml:space="preserve">Fortalecer la infraestructura, uso y aprovechamiento de las tecnologías de la información, para optimizar la capacidad institucional
</v>
      </c>
      <c r="H194" s="111" t="str">
        <f>VLOOKUP($A194,'PA GPS 2026 '!$A$4:$V$461,H$4,0)</f>
        <v xml:space="preserve">Cumplimiento de productos del PAI asociados a Fortalecer la infraestructura, uso y aprovechamiento de las tecnologías de la información, para optimizar la capacidad institucional
</v>
      </c>
      <c r="I194" s="111" t="str">
        <f>VLOOKUP($A194,'PA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94" s="111" t="str">
        <f>VLOOKUP($A194,'PA GPS 2026 '!$A$4:$V$461,J$4,0)</f>
        <v>N/A</v>
      </c>
      <c r="K194" s="111" t="str">
        <f>VLOOKUP($A194,'PA GPS 2026 '!$A$4:$V$461,K$4,0)</f>
        <v>Si</v>
      </c>
      <c r="L194" s="111" t="str">
        <f>VLOOKUP($A194,'PA GPS 2026 '!$A$4:$V$461,L$4,0)</f>
        <v>C-3599-0200-6-53105d</v>
      </c>
      <c r="M194" s="111" t="str">
        <f>VLOOKUP($A194,'PA GPS 2026 '!$A$4:$V$461,M$4,0)</f>
        <v>Política Fortalecimiento Organizacional y Simplificación de Procesos _DIMENSIÓN Gestión con Valores para Resultados</v>
      </c>
      <c r="N194" s="111" t="str">
        <f>VLOOKUP($A194,'PA GPS 2026 '!$A$4:$V$461,N$4,0)</f>
        <v>N/A</v>
      </c>
      <c r="O194" s="111" t="str">
        <f>VLOOKUP($A194,'PA GPS 2026 '!$A$4:$V$461,O$4,0)</f>
        <v>Módulo Institucional de Resoluciones Automáticas para todos los actos administrativos con el fin de adecuar la herramienta GYNA como única aplicación para la proyección y numeración de resoluciones mejorado.(Evidencias de la ejecución del plan de trabajo establecido)</v>
      </c>
      <c r="P194" s="111">
        <f>VLOOKUP($A194,'PA GPS 2026 '!$A$4:$V$461,P$4,0)</f>
        <v>100</v>
      </c>
      <c r="Q194" s="111">
        <f>VLOOKUP($A194,'PA GPS 2026 '!$A$4:$V$461,Q$4,0)</f>
        <v>1</v>
      </c>
      <c r="R194" s="111" t="str">
        <f>VLOOKUP($A194,'PA GPS 2026 '!$A$4:$V$461,R$4,0)</f>
        <v>Númerica</v>
      </c>
      <c r="S194" s="111" t="str">
        <f>VLOOKUP($A194,'PA GPS 2026 '!$A$4:$V$461,S$4,0)</f>
        <v># de Informe de actividades ejecutadas / 1 Informe de actividades a ejecutar</v>
      </c>
      <c r="T194" s="112">
        <f>VLOOKUP($A194,'PA GPS 2026 '!$A$4:$V$461,T$4,0)</f>
        <v>46055</v>
      </c>
      <c r="U194" s="112">
        <f>VLOOKUP($A194,'PA GPS 2026 '!$A$4:$V$461,U$4,0)</f>
        <v>46371</v>
      </c>
      <c r="V194" s="111" t="str">
        <f>VLOOKUP($A194,'PA GPS 2026 '!$A$4:$V$461,V$4,0)</f>
        <v>100-SECRETARIA GENERAL;
104-GRUPO DE TRABAJO DE NOTIFICACIONES Y CERTIFICACIONES;
20-OFICINA DE TECNOLOGÍA E INFORMÁTICA</v>
      </c>
    </row>
    <row r="195" spans="1:22" ht="58.5" customHeight="1" x14ac:dyDescent="0.25">
      <c r="A195" s="12" t="s">
        <v>1084</v>
      </c>
      <c r="B195" s="108" t="str">
        <f>VLOOKUP($A195,'PA GPS 2026 '!$A$4:$V$461,B$4,0)</f>
        <v>104-GRUPO DE TRABAJO DE NOTIFICACIONES Y CERTIFICACIONES</v>
      </c>
      <c r="C195" s="108">
        <f>VLOOKUP($A195,'PA GPS 2026 '!$A$4:$V$461,C$4,0)</f>
        <v>0</v>
      </c>
      <c r="D195" s="108" t="str">
        <f>VLOOKUP($A195,'PA GPS 2026 '!$A$4:$V$461,D$4,0)</f>
        <v>Actividad propia</v>
      </c>
      <c r="E195" s="108" t="str">
        <f>VLOOKUP($A195,'PA GPS 2026 '!$A$4:$V$461,E$4,0)</f>
        <v>104.1.1</v>
      </c>
      <c r="F195" s="108" t="str">
        <f>VLOOKUP($A195,'PA GPS 2026 '!$A$4:$V$461,F$4,0)</f>
        <v>N/A</v>
      </c>
      <c r="G195" s="108" t="str">
        <f>VLOOKUP($A195,'PA GPS 2026 '!$A$4:$V$461,G$4,0)</f>
        <v>N/A</v>
      </c>
      <c r="H195" s="108" t="str">
        <f>VLOOKUP($A195,'PA GPS 2026 '!$A$4:$V$461,H$4,0)</f>
        <v>N/A</v>
      </c>
      <c r="I195" s="108" t="str">
        <f>VLOOKUP($A195,'PA GPS 2026 '!$A$4:$V$461,I$4,0)</f>
        <v>N/A</v>
      </c>
      <c r="J195" s="108" t="str">
        <f>VLOOKUP($A195,'PA GPS 2026 '!$A$4:$V$461,J$4,0)</f>
        <v>N/A</v>
      </c>
      <c r="K195" s="108" t="str">
        <f>VLOOKUP($A195,'PA GPS 2026 '!$A$4:$V$461,K$4,0)</f>
        <v>N/A</v>
      </c>
      <c r="L195" s="108" t="str">
        <f>VLOOKUP($A195,'PA GPS 2026 '!$A$4:$V$461,L$4,0)</f>
        <v>N/A</v>
      </c>
      <c r="M195" s="108" t="str">
        <f>VLOOKUP($A195,'PA GPS 2026 '!$A$4:$V$461,M$4,0)</f>
        <v>N/A</v>
      </c>
      <c r="N195" s="108" t="str">
        <f>VLOOKUP($A195,'PA GPS 2026 '!$A$4:$V$461,N$4,0)</f>
        <v>N/A</v>
      </c>
      <c r="O195" s="108" t="str">
        <f>VLOOKUP($A195,'PA GPS 2026 '!$A$4:$V$461,O$4,0)</f>
        <v>Realiza mesas de trabajo con las áreas y las delegaturas a fin de conocer el estado de utilidad de la aplicación (1. Actas de reunión)</v>
      </c>
      <c r="P195" s="108">
        <f>VLOOKUP($A195,'PA GPS 2026 '!$A$4:$V$461,P$4,0)</f>
        <v>10</v>
      </c>
      <c r="Q195" s="108">
        <f>VLOOKUP($A195,'PA GPS 2026 '!$A$4:$V$461,Q$4,0)</f>
        <v>1</v>
      </c>
      <c r="R195" s="108" t="str">
        <f>VLOOKUP($A195,'PA GPS 2026 '!$A$4:$V$461,R$4,0)</f>
        <v>Númerica</v>
      </c>
      <c r="S195" s="108" t="str">
        <f>VLOOKUP($A195,'PA GPS 2026 '!$A$4:$V$461,S$4,0)</f>
        <v># de Actas de reuniones realizadas / 1 Actas de reunión a realizar</v>
      </c>
      <c r="T195" s="109">
        <f>VLOOKUP($A195,'PA GPS 2026 '!$A$4:$V$461,T$4,0)</f>
        <v>46055</v>
      </c>
      <c r="U195" s="109">
        <f>VLOOKUP($A195,'PA GPS 2026 '!$A$4:$V$461,U$4,0)</f>
        <v>46122</v>
      </c>
      <c r="V195" s="108" t="str">
        <f>VLOOKUP($A195,'PA GPS 2026 '!$A$4:$V$461,V$4,0)</f>
        <v>100-SECRETARIA GENERAL;
104-GRUPO DE TRABAJO DE NOTIFICACIONES Y CERTIFICACIONES;
20-OFICINA DE TECNOLOGÍA E INFORMÁTICA</v>
      </c>
    </row>
    <row r="196" spans="1:22" ht="58.5" customHeight="1" x14ac:dyDescent="0.25">
      <c r="A196" s="12" t="s">
        <v>1087</v>
      </c>
      <c r="B196" s="108" t="str">
        <f>VLOOKUP($A196,'PA GPS 2026 '!$A$4:$V$461,B$4,0)</f>
        <v>104-GRUPO DE TRABAJO DE NOTIFICACIONES Y CERTIFICACIONES</v>
      </c>
      <c r="C196" s="108">
        <f>VLOOKUP($A196,'PA GPS 2026 '!$A$4:$V$461,C$4,0)</f>
        <v>0</v>
      </c>
      <c r="D196" s="108" t="str">
        <f>VLOOKUP($A196,'PA GPS 2026 '!$A$4:$V$461,D$4,0)</f>
        <v>Actividad propia</v>
      </c>
      <c r="E196" s="108" t="str">
        <f>VLOOKUP($A196,'PA GPS 2026 '!$A$4:$V$461,E$4,0)</f>
        <v>104.1.2</v>
      </c>
      <c r="F196" s="108" t="str">
        <f>VLOOKUP($A196,'PA GPS 2026 '!$A$4:$V$461,F$4,0)</f>
        <v>N/A</v>
      </c>
      <c r="G196" s="108" t="str">
        <f>VLOOKUP($A196,'PA GPS 2026 '!$A$4:$V$461,G$4,0)</f>
        <v>N/A</v>
      </c>
      <c r="H196" s="108" t="str">
        <f>VLOOKUP($A196,'PA GPS 2026 '!$A$4:$V$461,H$4,0)</f>
        <v>N/A</v>
      </c>
      <c r="I196" s="108" t="str">
        <f>VLOOKUP($A196,'PA GPS 2026 '!$A$4:$V$461,I$4,0)</f>
        <v>N/A</v>
      </c>
      <c r="J196" s="108" t="str">
        <f>VLOOKUP($A196,'PA GPS 2026 '!$A$4:$V$461,J$4,0)</f>
        <v>N/A</v>
      </c>
      <c r="K196" s="108" t="str">
        <f>VLOOKUP($A196,'PA GPS 2026 '!$A$4:$V$461,K$4,0)</f>
        <v>N/A</v>
      </c>
      <c r="L196" s="108" t="str">
        <f>VLOOKUP($A196,'PA GPS 2026 '!$A$4:$V$461,L$4,0)</f>
        <v>N/A</v>
      </c>
      <c r="M196" s="108" t="str">
        <f>VLOOKUP($A196,'PA GPS 2026 '!$A$4:$V$461,M$4,0)</f>
        <v>N/A</v>
      </c>
      <c r="N196" s="108" t="str">
        <f>VLOOKUP($A196,'PA GPS 2026 '!$A$4:$V$461,N$4,0)</f>
        <v>N/A</v>
      </c>
      <c r="O196" s="108" t="str">
        <f>VLOOKUP($A196,'PA GPS 2026 '!$A$4:$V$461,O$4,0)</f>
        <v>Realizar un diagnóstico de la aplicación GYNA como aplicativo institucional  para la numeración de resoluciones automáticas con el fin de determinar el nivel de intervención que se requiere para centralizar la numeración de actos administrativos teniendo en cuenta las necesidades de las delegaturas  según su naturaleza. ( 1. Informe Administrativo de los resultados de análisis) ​</v>
      </c>
      <c r="P196" s="108">
        <f>VLOOKUP($A196,'PA GPS 2026 '!$A$4:$V$461,P$4,0)</f>
        <v>10</v>
      </c>
      <c r="Q196" s="108">
        <f>VLOOKUP($A196,'PA GPS 2026 '!$A$4:$V$461,Q$4,0)</f>
        <v>1</v>
      </c>
      <c r="R196" s="108" t="str">
        <f>VLOOKUP($A196,'PA GPS 2026 '!$A$4:$V$461,R$4,0)</f>
        <v>Númerica</v>
      </c>
      <c r="S196" s="108" t="str">
        <f>VLOOKUP($A196,'PA GPS 2026 '!$A$4:$V$461,S$4,0)</f>
        <v># de Diagnóstico realizado / 1 Diagnóstico a realizar</v>
      </c>
      <c r="T196" s="109">
        <f>VLOOKUP($A196,'PA GPS 2026 '!$A$4:$V$461,T$4,0)</f>
        <v>46055</v>
      </c>
      <c r="U196" s="109">
        <f>VLOOKUP($A196,'PA GPS 2026 '!$A$4:$V$461,U$4,0)</f>
        <v>46122</v>
      </c>
      <c r="V196" s="108" t="str">
        <f>VLOOKUP($A196,'PA GPS 2026 '!$A$4:$V$461,V$4,0)</f>
        <v>100-SECRETARIA GENERAL;
104-GRUPO DE TRABAJO DE NOTIFICACIONES Y CERTIFICACIONES;
20-OFICINA DE TECNOLOGÍA E INFORMÁTICA</v>
      </c>
    </row>
    <row r="197" spans="1:22" ht="58.5" customHeight="1" x14ac:dyDescent="0.25">
      <c r="A197" s="12" t="s">
        <v>1090</v>
      </c>
      <c r="B197" s="108" t="str">
        <f>VLOOKUP($A197,'PA GPS 2026 '!$A$4:$V$461,B$4,0)</f>
        <v>104-GRUPO DE TRABAJO DE NOTIFICACIONES Y CERTIFICACIONES</v>
      </c>
      <c r="C197" s="108">
        <f>VLOOKUP($A197,'PA GPS 2026 '!$A$4:$V$461,C$4,0)</f>
        <v>0</v>
      </c>
      <c r="D197" s="108" t="str">
        <f>VLOOKUP($A197,'PA GPS 2026 '!$A$4:$V$461,D$4,0)</f>
        <v>Actividad propia</v>
      </c>
      <c r="E197" s="108" t="str">
        <f>VLOOKUP($A197,'PA GPS 2026 '!$A$4:$V$461,E$4,0)</f>
        <v>104.1.3</v>
      </c>
      <c r="F197" s="108" t="str">
        <f>VLOOKUP($A197,'PA GPS 2026 '!$A$4:$V$461,F$4,0)</f>
        <v>N/A</v>
      </c>
      <c r="G197" s="108" t="str">
        <f>VLOOKUP($A197,'PA GPS 2026 '!$A$4:$V$461,G$4,0)</f>
        <v>N/A</v>
      </c>
      <c r="H197" s="108" t="str">
        <f>VLOOKUP($A197,'PA GPS 2026 '!$A$4:$V$461,H$4,0)</f>
        <v>N/A</v>
      </c>
      <c r="I197" s="108" t="str">
        <f>VLOOKUP($A197,'PA GPS 2026 '!$A$4:$V$461,I$4,0)</f>
        <v>N/A</v>
      </c>
      <c r="J197" s="108" t="str">
        <f>VLOOKUP($A197,'PA GPS 2026 '!$A$4:$V$461,J$4,0)</f>
        <v>N/A</v>
      </c>
      <c r="K197" s="108" t="str">
        <f>VLOOKUP($A197,'PA GPS 2026 '!$A$4:$V$461,K$4,0)</f>
        <v>N/A</v>
      </c>
      <c r="L197" s="108" t="str">
        <f>VLOOKUP($A197,'PA GPS 2026 '!$A$4:$V$461,L$4,0)</f>
        <v>N/A</v>
      </c>
      <c r="M197" s="108" t="str">
        <f>VLOOKUP($A197,'PA GPS 2026 '!$A$4:$V$461,M$4,0)</f>
        <v>N/A</v>
      </c>
      <c r="N197" s="108" t="str">
        <f>VLOOKUP($A197,'PA GPS 2026 '!$A$4:$V$461,N$4,0)</f>
        <v>N/A</v>
      </c>
      <c r="O197" s="108" t="str">
        <f>VLOOKUP($A197,'PA GPS 2026 '!$A$4:$V$461,O$4,0)</f>
        <v>Elaborar un plan de trabajo que contenga las actividades a desarrollar en un orden establecido y unos tiempos acordes a los recursos disponibles para tal fin. (1. Documento plan de trabajo )</v>
      </c>
      <c r="P197" s="108">
        <f>VLOOKUP($A197,'PA GPS 2026 '!$A$4:$V$461,P$4,0)</f>
        <v>20</v>
      </c>
      <c r="Q197" s="108">
        <f>VLOOKUP($A197,'PA GPS 2026 '!$A$4:$V$461,Q$4,0)</f>
        <v>1</v>
      </c>
      <c r="R197" s="108" t="str">
        <f>VLOOKUP($A197,'PA GPS 2026 '!$A$4:$V$461,R$4,0)</f>
        <v>Númerica</v>
      </c>
      <c r="S197" s="108" t="str">
        <f>VLOOKUP($A197,'PA GPS 2026 '!$A$4:$V$461,S$4,0)</f>
        <v># de Plan de trabajo elaborado / 1 Plan de trabajo a elaborar</v>
      </c>
      <c r="T197" s="109">
        <f>VLOOKUP($A197,'PA GPS 2026 '!$A$4:$V$461,T$4,0)</f>
        <v>46125</v>
      </c>
      <c r="U197" s="109">
        <f>VLOOKUP($A197,'PA GPS 2026 '!$A$4:$V$461,U$4,0)</f>
        <v>46157</v>
      </c>
      <c r="V197" s="108" t="str">
        <f>VLOOKUP($A197,'PA GPS 2026 '!$A$4:$V$461,V$4,0)</f>
        <v>100-SECRETARIA GENERAL;
104-GRUPO DE TRABAJO DE NOTIFICACIONES Y CERTIFICACIONES;
20-OFICINA DE TECNOLOGÍA E INFORMÁTICA</v>
      </c>
    </row>
    <row r="198" spans="1:22" ht="58.5" customHeight="1" x14ac:dyDescent="0.25">
      <c r="A198" s="12" t="s">
        <v>1092</v>
      </c>
      <c r="B198" s="108" t="str">
        <f>VLOOKUP($A198,'PA GPS 2026 '!$A$4:$V$461,B$4,0)</f>
        <v>104-GRUPO DE TRABAJO DE NOTIFICACIONES Y CERTIFICACIONES</v>
      </c>
      <c r="C198" s="108">
        <f>VLOOKUP($A198,'PA GPS 2026 '!$A$4:$V$461,C$4,0)</f>
        <v>0</v>
      </c>
      <c r="D198" s="108" t="str">
        <f>VLOOKUP($A198,'PA GPS 2026 '!$A$4:$V$461,D$4,0)</f>
        <v>Actividad propia</v>
      </c>
      <c r="E198" s="108" t="str">
        <f>VLOOKUP($A198,'PA GPS 2026 '!$A$4:$V$461,E$4,0)</f>
        <v>104.1.4</v>
      </c>
      <c r="F198" s="108" t="str">
        <f>VLOOKUP($A198,'PA GPS 2026 '!$A$4:$V$461,F$4,0)</f>
        <v>N/A</v>
      </c>
      <c r="G198" s="108" t="str">
        <f>VLOOKUP($A198,'PA GPS 2026 '!$A$4:$V$461,G$4,0)</f>
        <v>N/A</v>
      </c>
      <c r="H198" s="108" t="str">
        <f>VLOOKUP($A198,'PA GPS 2026 '!$A$4:$V$461,H$4,0)</f>
        <v>N/A</v>
      </c>
      <c r="I198" s="108" t="str">
        <f>VLOOKUP($A198,'PA GPS 2026 '!$A$4:$V$461,I$4,0)</f>
        <v>N/A</v>
      </c>
      <c r="J198" s="108" t="str">
        <f>VLOOKUP($A198,'PA GPS 2026 '!$A$4:$V$461,J$4,0)</f>
        <v>N/A</v>
      </c>
      <c r="K198" s="108" t="str">
        <f>VLOOKUP($A198,'PA GPS 2026 '!$A$4:$V$461,K$4,0)</f>
        <v>N/A</v>
      </c>
      <c r="L198" s="108" t="str">
        <f>VLOOKUP($A198,'PA GPS 2026 '!$A$4:$V$461,L$4,0)</f>
        <v>N/A</v>
      </c>
      <c r="M198" s="108" t="str">
        <f>VLOOKUP($A198,'PA GPS 2026 '!$A$4:$V$461,M$4,0)</f>
        <v>N/A</v>
      </c>
      <c r="N198" s="108" t="str">
        <f>VLOOKUP($A198,'PA GPS 2026 '!$A$4:$V$461,N$4,0)</f>
        <v>N/A</v>
      </c>
      <c r="O198" s="108" t="str">
        <f>VLOOKUP($A198,'PA GPS 2026 '!$A$4:$V$461,O$4,0)</f>
        <v>Ejecución del plan de trabajo dando cumplimiento a las actividades previamente organizadas con los soportes requeridos y los formatos establecidos para los desarrollos y movimientos que se realicen.  (1. Seguimiento al plan de trabajo y sus evidencias)</v>
      </c>
      <c r="P198" s="108">
        <f>VLOOKUP($A198,'PA GPS 2026 '!$A$4:$V$461,P$4,0)</f>
        <v>60</v>
      </c>
      <c r="Q198" s="108">
        <f>VLOOKUP($A198,'PA GPS 2026 '!$A$4:$V$461,Q$4,0)</f>
        <v>100</v>
      </c>
      <c r="R198" s="108" t="str">
        <f>VLOOKUP($A198,'PA GPS 2026 '!$A$4:$V$461,R$4,0)</f>
        <v>Porcentual</v>
      </c>
      <c r="S198" s="108" t="str">
        <f>VLOOKUP($A198,'PA GPS 2026 '!$A$4:$V$461,S$4,0)</f>
        <v>% de Porcentaje del plan ejecutado / 100% de Procentaje del plan de trabajo a ejecutar</v>
      </c>
      <c r="T198" s="109">
        <f>VLOOKUP($A198,'PA GPS 2026 '!$A$4:$V$461,T$4,0)</f>
        <v>46161</v>
      </c>
      <c r="U198" s="109">
        <f>VLOOKUP($A198,'PA GPS 2026 '!$A$4:$V$461,U$4,0)</f>
        <v>46371</v>
      </c>
      <c r="V198" s="108" t="str">
        <f>VLOOKUP($A198,'PA GPS 2026 '!$A$4:$V$461,V$4,0)</f>
        <v>100-SECRETARIA GENERAL;
104-GRUPO DE TRABAJO DE NOTIFICACIONES Y CERTIFICACIONES;
20-OFICINA DE TECNOLOGÍA E INFORMÁTICA</v>
      </c>
    </row>
    <row r="199" spans="1:22" ht="58.5" customHeight="1" x14ac:dyDescent="0.25">
      <c r="A199" s="12" t="s">
        <v>177</v>
      </c>
      <c r="B199" s="111" t="str">
        <f>VLOOKUP($A199,'PA GPS 2026 '!$A$4:$V$461,B$4,0)</f>
        <v>105-GRUPO DE TRABAJO DE CONTRATACIÓN</v>
      </c>
      <c r="C199" s="111">
        <f>VLOOKUP($A199,'PA GPS 2026 '!$A$4:$V$461,C$4,0)</f>
        <v>0</v>
      </c>
      <c r="D199" s="111" t="str">
        <f>VLOOKUP($A199,'PA GPS 2026 '!$A$4:$V$461,D$4,0)</f>
        <v>Producto</v>
      </c>
      <c r="E199" s="111" t="str">
        <f>VLOOKUP($A199,'PA GPS 2026 '!$A$4:$V$461,E$4,0)</f>
        <v>105.1</v>
      </c>
      <c r="F199" s="111" t="str">
        <f>VLOOKUP($A199,'PA GPS 2026 '!$A$4:$V$461,F$4,0)</f>
        <v>Innovador</v>
      </c>
      <c r="G199" s="111" t="str">
        <f>VLOOKUP($A199,'PA GPS 2026 '!$A$4:$V$461,G$4,0)</f>
        <v xml:space="preserve">Fortalecer la infraestructura, uso y aprovechamiento de las tecnologías de la información, para optimizar la capacidad institucional
</v>
      </c>
      <c r="H199" s="111" t="str">
        <f>VLOOKUP($A199,'PA GPS 2026 '!$A$4:$V$461,H$4,0)</f>
        <v xml:space="preserve">Cumplimiento de productos del PAI asociados a Fortalecer la infraestructura, uso y aprovechamiento de las tecnologías de la información, para optimizar la capacidad institucional
</v>
      </c>
      <c r="I199" s="111" t="str">
        <f>VLOOKUP($A199,'PA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199" s="111" t="str">
        <f>VLOOKUP($A199,'PA GPS 2026 '!$A$4:$V$461,J$4,0)</f>
        <v>N/A</v>
      </c>
      <c r="K199" s="111" t="str">
        <f>VLOOKUP($A199,'PA GPS 2026 '!$A$4:$V$461,K$4,0)</f>
        <v>Si</v>
      </c>
      <c r="L199" s="111" t="str">
        <f>VLOOKUP($A199,'PA GPS 2026 '!$A$4:$V$461,L$4,0)</f>
        <v>C-3599-0200-10-53105d</v>
      </c>
      <c r="M199" s="111" t="str">
        <f>VLOOKUP($A199,'PA GPS 2026 '!$A$4:$V$461,M$4,0)</f>
        <v>Política Compras y contratación pública _DIMENSIÓN Direccionamiento Estratégico y Planeación</v>
      </c>
      <c r="N199" s="111" t="str">
        <f>VLOOKUP($A199,'PA GPS 2026 '!$A$4:$V$461,N$4,0)</f>
        <v>N/A</v>
      </c>
      <c r="O199" s="111" t="str">
        <f>VLOOKUP($A199,'PA GPS 2026 '!$A$4:$V$461,O$4,0)</f>
        <v>Módulo de seguimiento a la contratación a persona natural, implementado (Formato Arquitectura de Software GS03F21 actualizado, Formato Acta de Entrega de Desarrollo de Software GS03-F25)</v>
      </c>
      <c r="P199" s="111">
        <f>VLOOKUP($A199,'PA GPS 2026 '!$A$4:$V$461,P$4,0)</f>
        <v>30</v>
      </c>
      <c r="Q199" s="111">
        <f>VLOOKUP($A199,'PA GPS 2026 '!$A$4:$V$461,Q$4,0)</f>
        <v>1</v>
      </c>
      <c r="R199" s="111" t="str">
        <f>VLOOKUP($A199,'PA GPS 2026 '!$A$4:$V$461,R$4,0)</f>
        <v>Númerica</v>
      </c>
      <c r="S199" s="111" t="str">
        <f>VLOOKUP($A199,'PA GPS 2026 '!$A$4:$V$461,S$4,0)</f>
        <v># de Herramienta puesta en funcionamiento / 1 Herramienta diseñada</v>
      </c>
      <c r="T199" s="112">
        <f>VLOOKUP($A199,'PA GPS 2026 '!$A$4:$V$461,T$4,0)</f>
        <v>46055</v>
      </c>
      <c r="U199" s="112">
        <f>VLOOKUP($A199,'PA GPS 2026 '!$A$4:$V$461,U$4,0)</f>
        <v>46356</v>
      </c>
      <c r="V199" s="111" t="str">
        <f>VLOOKUP($A199,'PA GPS 2026 '!$A$4:$V$461,V$4,0)</f>
        <v>105-GRUPO DE TRABAJO DE CONTRATACIÓN;
20-OFICINA DE TECNOLOGÍA E INFORMÁTICA</v>
      </c>
    </row>
    <row r="200" spans="1:22" ht="58.5" customHeight="1" x14ac:dyDescent="0.25">
      <c r="A200" s="12" t="s">
        <v>180</v>
      </c>
      <c r="B200" s="108" t="str">
        <f>VLOOKUP($A200,'PA GPS 2026 '!$A$4:$V$461,B$4,0)</f>
        <v>105-GRUPO DE TRABAJO DE CONTRATACIÓN</v>
      </c>
      <c r="C200" s="108">
        <f>VLOOKUP($A200,'PA GPS 2026 '!$A$4:$V$461,C$4,0)</f>
        <v>0</v>
      </c>
      <c r="D200" s="108" t="str">
        <f>VLOOKUP($A200,'PA GPS 2026 '!$A$4:$V$461,D$4,0)</f>
        <v>Actividad propia</v>
      </c>
      <c r="E200" s="108" t="str">
        <f>VLOOKUP($A200,'PA GPS 2026 '!$A$4:$V$461,E$4,0)</f>
        <v>105.1.1</v>
      </c>
      <c r="F200" s="108" t="str">
        <f>VLOOKUP($A200,'PA GPS 2026 '!$A$4:$V$461,F$4,0)</f>
        <v>N/A</v>
      </c>
      <c r="G200" s="108" t="str">
        <f>VLOOKUP($A200,'PA GPS 2026 '!$A$4:$V$461,G$4,0)</f>
        <v>N/A</v>
      </c>
      <c r="H200" s="108" t="str">
        <f>VLOOKUP($A200,'PA GPS 2026 '!$A$4:$V$461,H$4,0)</f>
        <v>N/A</v>
      </c>
      <c r="I200" s="108" t="str">
        <f>VLOOKUP($A200,'PA GPS 2026 '!$A$4:$V$461,I$4,0)</f>
        <v>N/A</v>
      </c>
      <c r="J200" s="108" t="str">
        <f>VLOOKUP($A200,'PA GPS 2026 '!$A$4:$V$461,J$4,0)</f>
        <v>N/A</v>
      </c>
      <c r="K200" s="108" t="str">
        <f>VLOOKUP($A200,'PA GPS 2026 '!$A$4:$V$461,K$4,0)</f>
        <v>N/A</v>
      </c>
      <c r="L200" s="108" t="str">
        <f>VLOOKUP($A200,'PA GPS 2026 '!$A$4:$V$461,L$4,0)</f>
        <v>N/A</v>
      </c>
      <c r="M200" s="108" t="str">
        <f>VLOOKUP($A200,'PA GPS 2026 '!$A$4:$V$461,M$4,0)</f>
        <v>N/A</v>
      </c>
      <c r="N200" s="108" t="str">
        <f>VLOOKUP($A200,'PA GPS 2026 '!$A$4:$V$461,N$4,0)</f>
        <v>N/A</v>
      </c>
      <c r="O200" s="108" t="str">
        <f>VLOOKUP($A200,'PA GPS 2026 '!$A$4:$V$461,O$4,0)</f>
        <v>Elaborar y aprobar requerimiento (Formato Solicitud de Requerimientos a Sistemas de Información GS03-F18 Formato Lista de Chequeo de Requisitos de Seguridad de la Información GS03-F27 )</v>
      </c>
      <c r="P200" s="108">
        <f>VLOOKUP($A200,'PA GPS 2026 '!$A$4:$V$461,P$4,0)</f>
        <v>10</v>
      </c>
      <c r="Q200" s="108">
        <f>VLOOKUP($A200,'PA GPS 2026 '!$A$4:$V$461,Q$4,0)</f>
        <v>1</v>
      </c>
      <c r="R200" s="108" t="str">
        <f>VLOOKUP($A200,'PA GPS 2026 '!$A$4:$V$461,R$4,0)</f>
        <v>Númerica</v>
      </c>
      <c r="S200" s="108" t="str">
        <f>VLOOKUP($A200,'PA GPS 2026 '!$A$4:$V$461,S$4,0)</f>
        <v># de Requerimiento elaborado y aprobado / 1 Requerimiento a elaborar y aprobar</v>
      </c>
      <c r="T200" s="109">
        <f>VLOOKUP($A200,'PA GPS 2026 '!$A$4:$V$461,T$4,0)</f>
        <v>46055</v>
      </c>
      <c r="U200" s="109">
        <f>VLOOKUP($A200,'PA GPS 2026 '!$A$4:$V$461,U$4,0)</f>
        <v>46066</v>
      </c>
      <c r="V200" s="108" t="str">
        <f>VLOOKUP($A200,'PA GPS 2026 '!$A$4:$V$461,V$4,0)</f>
        <v>105-GRUPO DE TRABAJO DE CONTRATACIÓN;
20-OFICINA DE TECNOLOGÍA E INFORMÁTICA</v>
      </c>
    </row>
    <row r="201" spans="1:22" ht="58.5" customHeight="1" x14ac:dyDescent="0.25">
      <c r="A201" s="12" t="s">
        <v>181</v>
      </c>
      <c r="B201" s="108" t="str">
        <f>VLOOKUP($A201,'PA GPS 2026 '!$A$4:$V$461,B$4,0)</f>
        <v>105-GRUPO DE TRABAJO DE CONTRATACIÓN</v>
      </c>
      <c r="C201" s="108">
        <f>VLOOKUP($A201,'PA GPS 2026 '!$A$4:$V$461,C$4,0)</f>
        <v>0</v>
      </c>
      <c r="D201" s="108" t="str">
        <f>VLOOKUP($A201,'PA GPS 2026 '!$A$4:$V$461,D$4,0)</f>
        <v>Actividad propia</v>
      </c>
      <c r="E201" s="108" t="str">
        <f>VLOOKUP($A201,'PA GPS 2026 '!$A$4:$V$461,E$4,0)</f>
        <v>105.1.2</v>
      </c>
      <c r="F201" s="108" t="str">
        <f>VLOOKUP($A201,'PA GPS 2026 '!$A$4:$V$461,F$4,0)</f>
        <v>N/A</v>
      </c>
      <c r="G201" s="108" t="str">
        <f>VLOOKUP($A201,'PA GPS 2026 '!$A$4:$V$461,G$4,0)</f>
        <v>N/A</v>
      </c>
      <c r="H201" s="108" t="str">
        <f>VLOOKUP($A201,'PA GPS 2026 '!$A$4:$V$461,H$4,0)</f>
        <v>N/A</v>
      </c>
      <c r="I201" s="108" t="str">
        <f>VLOOKUP($A201,'PA GPS 2026 '!$A$4:$V$461,I$4,0)</f>
        <v>N/A</v>
      </c>
      <c r="J201" s="108" t="str">
        <f>VLOOKUP($A201,'PA GPS 2026 '!$A$4:$V$461,J$4,0)</f>
        <v>N/A</v>
      </c>
      <c r="K201" s="108" t="str">
        <f>VLOOKUP($A201,'PA GPS 2026 '!$A$4:$V$461,K$4,0)</f>
        <v>N/A</v>
      </c>
      <c r="L201" s="108" t="str">
        <f>VLOOKUP($A201,'PA GPS 2026 '!$A$4:$V$461,L$4,0)</f>
        <v>N/A</v>
      </c>
      <c r="M201" s="108" t="str">
        <f>VLOOKUP($A201,'PA GPS 2026 '!$A$4:$V$461,M$4,0)</f>
        <v>N/A</v>
      </c>
      <c r="N201" s="108" t="str">
        <f>VLOOKUP($A201,'PA GPS 2026 '!$A$4:$V$461,N$4,0)</f>
        <v>N/A</v>
      </c>
      <c r="O201" s="108" t="str">
        <f>VLOOKUP($A201,'PA GPS 2026 '!$A$4:$V$461,O$4,0)</f>
        <v>Planear y gestionar de la solución  (Reporte planeación de tareas, línea base de requerimientos (historias de usuario) y entregables  en la herramienta devops plan de pruebas diseñado y registrado en la herramienta devops)</v>
      </c>
      <c r="P201" s="108">
        <f>VLOOKUP($A201,'PA GPS 2026 '!$A$4:$V$461,P$4,0)</f>
        <v>20</v>
      </c>
      <c r="Q201" s="108">
        <f>VLOOKUP($A201,'PA GPS 2026 '!$A$4:$V$461,Q$4,0)</f>
        <v>1</v>
      </c>
      <c r="R201" s="108" t="str">
        <f>VLOOKUP($A201,'PA GPS 2026 '!$A$4:$V$461,R$4,0)</f>
        <v>Númerica</v>
      </c>
      <c r="S201" s="108" t="str">
        <f>VLOOKUP($A201,'PA GPS 2026 '!$A$4:$V$461,S$4,0)</f>
        <v># de Solución planeada y gestionada / 1 Solución prevista planear y  gestionar</v>
      </c>
      <c r="T201" s="109">
        <f>VLOOKUP($A201,'PA GPS 2026 '!$A$4:$V$461,T$4,0)</f>
        <v>46069</v>
      </c>
      <c r="U201" s="109">
        <f>VLOOKUP($A201,'PA GPS 2026 '!$A$4:$V$461,U$4,0)</f>
        <v>46112</v>
      </c>
      <c r="V201" s="108" t="str">
        <f>VLOOKUP($A201,'PA GPS 2026 '!$A$4:$V$461,V$4,0)</f>
        <v>105-GRUPO DE TRABAJO DE CONTRATACIÓN;
20-OFICINA DE TECNOLOGÍA E INFORMÁTICA</v>
      </c>
    </row>
    <row r="202" spans="1:22" ht="58.5" customHeight="1" x14ac:dyDescent="0.25">
      <c r="A202" s="12" t="s">
        <v>1493</v>
      </c>
      <c r="B202" s="108" t="str">
        <f>VLOOKUP($A202,'PA GPS 2026 '!$A$4:$V$461,B$4,0)</f>
        <v>105-GRUPO DE TRABAJO DE CONTRATACIÓN</v>
      </c>
      <c r="C202" s="108">
        <f>VLOOKUP($A202,'PA GPS 2026 '!$A$4:$V$461,C$4,0)</f>
        <v>0</v>
      </c>
      <c r="D202" s="108" t="str">
        <f>VLOOKUP($A202,'PA GPS 2026 '!$A$4:$V$461,D$4,0)</f>
        <v>Actividad propia</v>
      </c>
      <c r="E202" s="108" t="str">
        <f>VLOOKUP($A202,'PA GPS 2026 '!$A$4:$V$461,E$4,0)</f>
        <v>105.1.3</v>
      </c>
      <c r="F202" s="108" t="str">
        <f>VLOOKUP($A202,'PA GPS 2026 '!$A$4:$V$461,F$4,0)</f>
        <v>N/A</v>
      </c>
      <c r="G202" s="108" t="str">
        <f>VLOOKUP($A202,'PA GPS 2026 '!$A$4:$V$461,G$4,0)</f>
        <v>N/A</v>
      </c>
      <c r="H202" s="108" t="str">
        <f>VLOOKUP($A202,'PA GPS 2026 '!$A$4:$V$461,H$4,0)</f>
        <v>N/A</v>
      </c>
      <c r="I202" s="108" t="str">
        <f>VLOOKUP($A202,'PA GPS 2026 '!$A$4:$V$461,I$4,0)</f>
        <v>N/A</v>
      </c>
      <c r="J202" s="108" t="str">
        <f>VLOOKUP($A202,'PA GPS 2026 '!$A$4:$V$461,J$4,0)</f>
        <v>N/A</v>
      </c>
      <c r="K202" s="108" t="str">
        <f>VLOOKUP($A202,'PA GPS 2026 '!$A$4:$V$461,K$4,0)</f>
        <v>N/A</v>
      </c>
      <c r="L202" s="108" t="str">
        <f>VLOOKUP($A202,'PA GPS 2026 '!$A$4:$V$461,L$4,0)</f>
        <v>N/A</v>
      </c>
      <c r="M202" s="108" t="str">
        <f>VLOOKUP($A202,'PA GPS 2026 '!$A$4:$V$461,M$4,0)</f>
        <v>N/A</v>
      </c>
      <c r="N202" s="108" t="str">
        <f>VLOOKUP($A202,'PA GPS 2026 '!$A$4:$V$461,N$4,0)</f>
        <v>N/A</v>
      </c>
      <c r="O202" s="108" t="str">
        <f>VLOOKUP($A202,'PA GPS 2026 '!$A$4:$V$461,O$4,0)</f>
        <v>Diseñar la solución (Diseño de arquitectura actualizada en la herramienta especializada de arquitectura / Único entregable)</v>
      </c>
      <c r="P202" s="108">
        <f>VLOOKUP($A202,'PA GPS 2026 '!$A$4:$V$461,P$4,0)</f>
        <v>10</v>
      </c>
      <c r="Q202" s="108">
        <f>VLOOKUP($A202,'PA GPS 2026 '!$A$4:$V$461,Q$4,0)</f>
        <v>1</v>
      </c>
      <c r="R202" s="108" t="str">
        <f>VLOOKUP($A202,'PA GPS 2026 '!$A$4:$V$461,R$4,0)</f>
        <v>Númerica</v>
      </c>
      <c r="S202" s="108" t="str">
        <f>VLOOKUP($A202,'PA GPS 2026 '!$A$4:$V$461,S$4,0)</f>
        <v># de Solución diseñada / 1 Solución a diseñar</v>
      </c>
      <c r="T202" s="109">
        <f>VLOOKUP($A202,'PA GPS 2026 '!$A$4:$V$461,T$4,0)</f>
        <v>46113</v>
      </c>
      <c r="U202" s="109">
        <f>VLOOKUP($A202,'PA GPS 2026 '!$A$4:$V$461,U$4,0)</f>
        <v>46142</v>
      </c>
      <c r="V202" s="108" t="str">
        <f>VLOOKUP($A202,'PA GPS 2026 '!$A$4:$V$461,V$4,0)</f>
        <v>105-GRUPO DE TRABAJO DE CONTRATACIÓN;
20-OFICINA DE TECNOLOGÍA E INFORMÁTICA</v>
      </c>
    </row>
    <row r="203" spans="1:22" ht="58.5" customHeight="1" x14ac:dyDescent="0.25">
      <c r="A203" s="12" t="s">
        <v>1495</v>
      </c>
      <c r="B203" s="108" t="str">
        <f>VLOOKUP($A203,'PA GPS 2026 '!$A$4:$V$461,B$4,0)</f>
        <v>105-GRUPO DE TRABAJO DE CONTRATACIÓN</v>
      </c>
      <c r="C203" s="108">
        <f>VLOOKUP($A203,'PA GPS 2026 '!$A$4:$V$461,C$4,0)</f>
        <v>0</v>
      </c>
      <c r="D203" s="108" t="str">
        <f>VLOOKUP($A203,'PA GPS 2026 '!$A$4:$V$461,D$4,0)</f>
        <v>Actividad propia</v>
      </c>
      <c r="E203" s="108" t="str">
        <f>VLOOKUP($A203,'PA GPS 2026 '!$A$4:$V$461,E$4,0)</f>
        <v>105.1.4</v>
      </c>
      <c r="F203" s="108" t="str">
        <f>VLOOKUP($A203,'PA GPS 2026 '!$A$4:$V$461,F$4,0)</f>
        <v>N/A</v>
      </c>
      <c r="G203" s="108" t="str">
        <f>VLOOKUP($A203,'PA GPS 2026 '!$A$4:$V$461,G$4,0)</f>
        <v>N/A</v>
      </c>
      <c r="H203" s="108" t="str">
        <f>VLOOKUP($A203,'PA GPS 2026 '!$A$4:$V$461,H$4,0)</f>
        <v>N/A</v>
      </c>
      <c r="I203" s="108" t="str">
        <f>VLOOKUP($A203,'PA GPS 2026 '!$A$4:$V$461,I$4,0)</f>
        <v>N/A</v>
      </c>
      <c r="J203" s="108" t="str">
        <f>VLOOKUP($A203,'PA GPS 2026 '!$A$4:$V$461,J$4,0)</f>
        <v>N/A</v>
      </c>
      <c r="K203" s="108" t="str">
        <f>VLOOKUP($A203,'PA GPS 2026 '!$A$4:$V$461,K$4,0)</f>
        <v>N/A</v>
      </c>
      <c r="L203" s="108" t="str">
        <f>VLOOKUP($A203,'PA GPS 2026 '!$A$4:$V$461,L$4,0)</f>
        <v>N/A</v>
      </c>
      <c r="M203" s="108" t="str">
        <f>VLOOKUP($A203,'PA GPS 2026 '!$A$4:$V$461,M$4,0)</f>
        <v>N/A</v>
      </c>
      <c r="N203" s="108" t="str">
        <f>VLOOKUP($A203,'PA GPS 2026 '!$A$4:$V$461,N$4,0)</f>
        <v>N/A</v>
      </c>
      <c r="O203" s="108" t="str">
        <f>VLOOKUP($A203,'PA GPS 2026 '!$A$4:$V$461,O$4,0)</f>
        <v>Construir componentes de software (1.Captura de pantalla  de casos de prueba ejecutados para aceptación / Único entregable)</v>
      </c>
      <c r="P203" s="108">
        <f>VLOOKUP($A203,'PA GPS 2026 '!$A$4:$V$461,P$4,0)</f>
        <v>10</v>
      </c>
      <c r="Q203" s="108">
        <f>VLOOKUP($A203,'PA GPS 2026 '!$A$4:$V$461,Q$4,0)</f>
        <v>1</v>
      </c>
      <c r="R203" s="108" t="str">
        <f>VLOOKUP($A203,'PA GPS 2026 '!$A$4:$V$461,R$4,0)</f>
        <v>Númerica</v>
      </c>
      <c r="S203" s="108" t="str">
        <f>VLOOKUP($A203,'PA GPS 2026 '!$A$4:$V$461,S$4,0)</f>
        <v># de Componentes de Software construidos / 1 Componentes de Software a construir }</v>
      </c>
      <c r="T203" s="109">
        <f>VLOOKUP($A203,'PA GPS 2026 '!$A$4:$V$461,T$4,0)</f>
        <v>46146</v>
      </c>
      <c r="U203" s="109">
        <f>VLOOKUP($A203,'PA GPS 2026 '!$A$4:$V$461,U$4,0)</f>
        <v>46265</v>
      </c>
      <c r="V203" s="108" t="str">
        <f>VLOOKUP($A203,'PA GPS 2026 '!$A$4:$V$461,V$4,0)</f>
        <v>105-GRUPO DE TRABAJO DE CONTRATACIÓN;
20-OFICINA DE TECNOLOGÍA E INFORMÁTICA</v>
      </c>
    </row>
    <row r="204" spans="1:22" ht="58.5" customHeight="1" x14ac:dyDescent="0.25">
      <c r="A204" s="12" t="s">
        <v>1496</v>
      </c>
      <c r="B204" s="108" t="str">
        <f>VLOOKUP($A204,'PA GPS 2026 '!$A$4:$V$461,B$4,0)</f>
        <v>105-GRUPO DE TRABAJO DE CONTRATACIÓN</v>
      </c>
      <c r="C204" s="108">
        <f>VLOOKUP($A204,'PA GPS 2026 '!$A$4:$V$461,C$4,0)</f>
        <v>0</v>
      </c>
      <c r="D204" s="108" t="str">
        <f>VLOOKUP($A204,'PA GPS 2026 '!$A$4:$V$461,D$4,0)</f>
        <v>Actividad propia</v>
      </c>
      <c r="E204" s="108" t="str">
        <f>VLOOKUP($A204,'PA GPS 2026 '!$A$4:$V$461,E$4,0)</f>
        <v>105.1.5</v>
      </c>
      <c r="F204" s="108" t="str">
        <f>VLOOKUP($A204,'PA GPS 2026 '!$A$4:$V$461,F$4,0)</f>
        <v>N/A</v>
      </c>
      <c r="G204" s="108" t="str">
        <f>VLOOKUP($A204,'PA GPS 2026 '!$A$4:$V$461,G$4,0)</f>
        <v>N/A</v>
      </c>
      <c r="H204" s="108" t="str">
        <f>VLOOKUP($A204,'PA GPS 2026 '!$A$4:$V$461,H$4,0)</f>
        <v>N/A</v>
      </c>
      <c r="I204" s="108" t="str">
        <f>VLOOKUP($A204,'PA GPS 2026 '!$A$4:$V$461,I$4,0)</f>
        <v>N/A</v>
      </c>
      <c r="J204" s="108" t="str">
        <f>VLOOKUP($A204,'PA GPS 2026 '!$A$4:$V$461,J$4,0)</f>
        <v>N/A</v>
      </c>
      <c r="K204" s="108" t="str">
        <f>VLOOKUP($A204,'PA GPS 2026 '!$A$4:$V$461,K$4,0)</f>
        <v>N/A</v>
      </c>
      <c r="L204" s="108" t="str">
        <f>VLOOKUP($A204,'PA GPS 2026 '!$A$4:$V$461,L$4,0)</f>
        <v>N/A</v>
      </c>
      <c r="M204" s="108" t="str">
        <f>VLOOKUP($A204,'PA GPS 2026 '!$A$4:$V$461,M$4,0)</f>
        <v>N/A</v>
      </c>
      <c r="N204" s="108" t="str">
        <f>VLOOKUP($A204,'PA GPS 2026 '!$A$4:$V$461,N$4,0)</f>
        <v>N/A</v>
      </c>
      <c r="O204" s="108" t="str">
        <f>VLOOKUP($A204,'PA GPS 2026 '!$A$4:$V$461,O$4,0)</f>
        <v>Realizar Pruebas de Aceptación (Formato Acta de Prueba de Desarrollo de Software GS03-F26 / Único entregable)</v>
      </c>
      <c r="P204" s="108">
        <f>VLOOKUP($A204,'PA GPS 2026 '!$A$4:$V$461,P$4,0)</f>
        <v>20</v>
      </c>
      <c r="Q204" s="108">
        <f>VLOOKUP($A204,'PA GPS 2026 '!$A$4:$V$461,Q$4,0)</f>
        <v>1</v>
      </c>
      <c r="R204" s="108" t="str">
        <f>VLOOKUP($A204,'PA GPS 2026 '!$A$4:$V$461,R$4,0)</f>
        <v>Númerica</v>
      </c>
      <c r="S204" s="108" t="str">
        <f>VLOOKUP($A204,'PA GPS 2026 '!$A$4:$V$461,S$4,0)</f>
        <v># de Acta de pruebas realizadas / 1 Actas de pruebas programadas</v>
      </c>
      <c r="T204" s="109">
        <f>VLOOKUP($A204,'PA GPS 2026 '!$A$4:$V$461,T$4,0)</f>
        <v>46266</v>
      </c>
      <c r="U204" s="109">
        <f>VLOOKUP($A204,'PA GPS 2026 '!$A$4:$V$461,U$4,0)</f>
        <v>46295</v>
      </c>
      <c r="V204" s="108" t="str">
        <f>VLOOKUP($A204,'PA GPS 2026 '!$A$4:$V$461,V$4,0)</f>
        <v>105-GRUPO DE TRABAJO DE CONTRATACIÓN;
20-OFICINA DE TECNOLOGÍA E INFORMÁTICA</v>
      </c>
    </row>
    <row r="205" spans="1:22" ht="58.5" customHeight="1" x14ac:dyDescent="0.25">
      <c r="A205" s="12" t="s">
        <v>1498</v>
      </c>
      <c r="B205" s="108" t="str">
        <f>VLOOKUP($A205,'PA GPS 2026 '!$A$4:$V$461,B$4,0)</f>
        <v>105-GRUPO DE TRABAJO DE CONTRATACIÓN</v>
      </c>
      <c r="C205" s="108">
        <f>VLOOKUP($A205,'PA GPS 2026 '!$A$4:$V$461,C$4,0)</f>
        <v>0</v>
      </c>
      <c r="D205" s="108" t="str">
        <f>VLOOKUP($A205,'PA GPS 2026 '!$A$4:$V$461,D$4,0)</f>
        <v>Actividad propia</v>
      </c>
      <c r="E205" s="108" t="str">
        <f>VLOOKUP($A205,'PA GPS 2026 '!$A$4:$V$461,E$4,0)</f>
        <v>105.1.6</v>
      </c>
      <c r="F205" s="108" t="str">
        <f>VLOOKUP($A205,'PA GPS 2026 '!$A$4:$V$461,F$4,0)</f>
        <v>N/A</v>
      </c>
      <c r="G205" s="108" t="str">
        <f>VLOOKUP($A205,'PA GPS 2026 '!$A$4:$V$461,G$4,0)</f>
        <v>N/A</v>
      </c>
      <c r="H205" s="108" t="str">
        <f>VLOOKUP($A205,'PA GPS 2026 '!$A$4:$V$461,H$4,0)</f>
        <v>N/A</v>
      </c>
      <c r="I205" s="108" t="str">
        <f>VLOOKUP($A205,'PA GPS 2026 '!$A$4:$V$461,I$4,0)</f>
        <v>N/A</v>
      </c>
      <c r="J205" s="108" t="str">
        <f>VLOOKUP($A205,'PA GPS 2026 '!$A$4:$V$461,J$4,0)</f>
        <v>N/A</v>
      </c>
      <c r="K205" s="108" t="str">
        <f>VLOOKUP($A205,'PA GPS 2026 '!$A$4:$V$461,K$4,0)</f>
        <v>N/A</v>
      </c>
      <c r="L205" s="108" t="str">
        <f>VLOOKUP($A205,'PA GPS 2026 '!$A$4:$V$461,L$4,0)</f>
        <v>N/A</v>
      </c>
      <c r="M205" s="108" t="str">
        <f>VLOOKUP($A205,'PA GPS 2026 '!$A$4:$V$461,M$4,0)</f>
        <v>N/A</v>
      </c>
      <c r="N205" s="108" t="str">
        <f>VLOOKUP($A205,'PA GPS 2026 '!$A$4:$V$461,N$4,0)</f>
        <v>N/A</v>
      </c>
      <c r="O205" s="108" t="str">
        <f>VLOOKUP($A205,'PA GPS 2026 '!$A$4:$V$461,O$4,0)</f>
        <v>Realizar manuales y capacitar a los usuarios (Formato Manual Técnico GS03-F22 y Formato Manual de Usuario GS03-F24 nuevo o actualizado  Registro de Capacitación)</v>
      </c>
      <c r="P205" s="108">
        <f>VLOOKUP($A205,'PA GPS 2026 '!$A$4:$V$461,P$4,0)</f>
        <v>10</v>
      </c>
      <c r="Q205" s="108">
        <f>VLOOKUP($A205,'PA GPS 2026 '!$A$4:$V$461,Q$4,0)</f>
        <v>1</v>
      </c>
      <c r="R205" s="108" t="str">
        <f>VLOOKUP($A205,'PA GPS 2026 '!$A$4:$V$461,R$4,0)</f>
        <v>Númerica</v>
      </c>
      <c r="S205" s="108" t="str">
        <f>VLOOKUP($A205,'PA GPS 2026 '!$A$4:$V$461,S$4,0)</f>
        <v># de Manuales con capacitaciones realizadas / 1 Manuales con capacitaciones a realizar</v>
      </c>
      <c r="T205" s="109">
        <f>VLOOKUP($A205,'PA GPS 2026 '!$A$4:$V$461,T$4,0)</f>
        <v>46296</v>
      </c>
      <c r="U205" s="109">
        <f>VLOOKUP($A205,'PA GPS 2026 '!$A$4:$V$461,U$4,0)</f>
        <v>46325</v>
      </c>
      <c r="V205" s="108" t="str">
        <f>VLOOKUP($A205,'PA GPS 2026 '!$A$4:$V$461,V$4,0)</f>
        <v>105-GRUPO DE TRABAJO DE CONTRATACIÓN;
20-OFICINA DE TECNOLOGÍA E INFORMÁTICA</v>
      </c>
    </row>
    <row r="206" spans="1:22" ht="58.5" customHeight="1" x14ac:dyDescent="0.25">
      <c r="A206" s="12" t="s">
        <v>1500</v>
      </c>
      <c r="B206" s="108" t="str">
        <f>VLOOKUP($A206,'PA GPS 2026 '!$A$4:$V$461,B$4,0)</f>
        <v>105-GRUPO DE TRABAJO DE CONTRATACIÓN</v>
      </c>
      <c r="C206" s="108">
        <f>VLOOKUP($A206,'PA GPS 2026 '!$A$4:$V$461,C$4,0)</f>
        <v>0</v>
      </c>
      <c r="D206" s="108" t="str">
        <f>VLOOKUP($A206,'PA GPS 2026 '!$A$4:$V$461,D$4,0)</f>
        <v>Actividad propia</v>
      </c>
      <c r="E206" s="108" t="str">
        <f>VLOOKUP($A206,'PA GPS 2026 '!$A$4:$V$461,E$4,0)</f>
        <v>105.1.7</v>
      </c>
      <c r="F206" s="108" t="str">
        <f>VLOOKUP($A206,'PA GPS 2026 '!$A$4:$V$461,F$4,0)</f>
        <v>N/A</v>
      </c>
      <c r="G206" s="108" t="str">
        <f>VLOOKUP($A206,'PA GPS 2026 '!$A$4:$V$461,G$4,0)</f>
        <v>N/A</v>
      </c>
      <c r="H206" s="108" t="str">
        <f>VLOOKUP($A206,'PA GPS 2026 '!$A$4:$V$461,H$4,0)</f>
        <v>N/A</v>
      </c>
      <c r="I206" s="108" t="str">
        <f>VLOOKUP($A206,'PA GPS 2026 '!$A$4:$V$461,I$4,0)</f>
        <v>N/A</v>
      </c>
      <c r="J206" s="108" t="str">
        <f>VLOOKUP($A206,'PA GPS 2026 '!$A$4:$V$461,J$4,0)</f>
        <v>N/A</v>
      </c>
      <c r="K206" s="108" t="str">
        <f>VLOOKUP($A206,'PA GPS 2026 '!$A$4:$V$461,K$4,0)</f>
        <v>N/A</v>
      </c>
      <c r="L206" s="108" t="str">
        <f>VLOOKUP($A206,'PA GPS 2026 '!$A$4:$V$461,L$4,0)</f>
        <v>N/A</v>
      </c>
      <c r="M206" s="108" t="str">
        <f>VLOOKUP($A206,'PA GPS 2026 '!$A$4:$V$461,M$4,0)</f>
        <v>N/A</v>
      </c>
      <c r="N206" s="108" t="str">
        <f>VLOOKUP($A206,'PA GPS 2026 '!$A$4:$V$461,N$4,0)</f>
        <v>N/A</v>
      </c>
      <c r="O206" s="108" t="str">
        <f>VLOOKUP($A206,'PA GPS 2026 '!$A$4:$V$461,O$4,0)</f>
        <v>Realizar cierre del proyecto (Formato Arquitectura de Software GS03F21 actualizado, Formato Acta de Entrega de Desarrollo de Software GS03-F25)</v>
      </c>
      <c r="P206" s="108">
        <f>VLOOKUP($A206,'PA GPS 2026 '!$A$4:$V$461,P$4,0)</f>
        <v>20</v>
      </c>
      <c r="Q206" s="108">
        <f>VLOOKUP($A206,'PA GPS 2026 '!$A$4:$V$461,Q$4,0)</f>
        <v>1</v>
      </c>
      <c r="R206" s="108" t="str">
        <f>VLOOKUP($A206,'PA GPS 2026 '!$A$4:$V$461,R$4,0)</f>
        <v>Númerica</v>
      </c>
      <c r="S206" s="108" t="str">
        <f>VLOOKUP($A206,'PA GPS 2026 '!$A$4:$V$461,S$4,0)</f>
        <v># de Acta de Entrega de Desarrollo de Software / 1 Acta de Entrega de Desarrollo de Software programadas</v>
      </c>
      <c r="T206" s="109">
        <f>VLOOKUP($A206,'PA GPS 2026 '!$A$4:$V$461,T$4,0)</f>
        <v>46329</v>
      </c>
      <c r="U206" s="109">
        <f>VLOOKUP($A206,'PA GPS 2026 '!$A$4:$V$461,U$4,0)</f>
        <v>46356</v>
      </c>
      <c r="V206" s="108" t="str">
        <f>VLOOKUP($A206,'PA GPS 2026 '!$A$4:$V$461,V$4,0)</f>
        <v>105-GRUPO DE TRABAJO DE CONTRATACIÓN;
20-OFICINA DE TECNOLOGÍA E INFORMÁTICA</v>
      </c>
    </row>
    <row r="207" spans="1:22" ht="58.5" customHeight="1" x14ac:dyDescent="0.25">
      <c r="A207" s="12" t="s">
        <v>1502</v>
      </c>
      <c r="B207" s="111" t="str">
        <f>VLOOKUP($A207,'PA GPS 2026 '!$A$4:$V$461,B$4,0)</f>
        <v>105-GRUPO DE TRABAJO DE CONTRATACIÓN</v>
      </c>
      <c r="C207" s="111">
        <f>VLOOKUP($A207,'PA GPS 2026 '!$A$4:$V$461,C$4,0)</f>
        <v>0</v>
      </c>
      <c r="D207" s="111" t="str">
        <f>VLOOKUP($A207,'PA GPS 2026 '!$A$4:$V$461,D$4,0)</f>
        <v>Producto</v>
      </c>
      <c r="E207" s="111" t="str">
        <f>VLOOKUP($A207,'PA GPS 2026 '!$A$4:$V$461,E$4,0)</f>
        <v>105.2</v>
      </c>
      <c r="F207" s="111" t="str">
        <f>VLOOKUP($A207,'PA GPS 2026 '!$A$4:$V$461,F$4,0)</f>
        <v>Operativo</v>
      </c>
      <c r="G207" s="111" t="str">
        <f>VLOOKUP($A207,'PA GPS 2026 '!$A$4:$V$461,G$4,0)</f>
        <v>Fortalecer el Sistema Integral de Gestión Institucional en el marco del Modelo Integrado de Planeación y gestión para mejorar la prestación del servicio.</v>
      </c>
      <c r="H207" s="111" t="str">
        <f>VLOOKUP($A207,'PA GPS 2026 '!$A$4:$V$461,H$4,0)</f>
        <v xml:space="preserve">Cumplimiento de productos del PAI asociados a Fortacer el Sistema Integral de Gestión Institucional para mejorar la prestación del servicio. 
</v>
      </c>
      <c r="I207" s="111" t="str">
        <f>VLOOKUP($A207,'PA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07" s="111" t="str">
        <f>VLOOKUP($A207,'PA GPS 2026 '!$A$4:$V$461,J$4,0)</f>
        <v>N/A</v>
      </c>
      <c r="K207" s="111" t="str">
        <f>VLOOKUP($A207,'PA GPS 2026 '!$A$4:$V$461,K$4,0)</f>
        <v>Si</v>
      </c>
      <c r="L207" s="111" t="str">
        <f>VLOOKUP($A207,'PA GPS 2026 '!$A$4:$V$461,L$4,0)</f>
        <v>N/A</v>
      </c>
      <c r="M207" s="111" t="str">
        <f>VLOOKUP($A207,'PA GPS 2026 '!$A$4:$V$461,M$4,0)</f>
        <v>Política Compras y contratación pública _DIMENSIÓN Direccionamiento Estratégico y Planeación</v>
      </c>
      <c r="N207" s="111" t="str">
        <f>VLOOKUP($A207,'PA GPS 2026 '!$A$4:$V$461,N$4,0)</f>
        <v>PES - Cierre de brechas territoriales</v>
      </c>
      <c r="O207" s="111" t="str">
        <f>VLOOKUP($A207,'PA GPS 2026 '!$A$4:$V$461,O$4,0)</f>
        <v>Acciones para la mejora y sostenibilidad  del MIPG, ejecutadas. (informe de seguimiento y evidencias de las acciones realizadas)</v>
      </c>
      <c r="P207" s="111">
        <f>VLOOKUP($A207,'PA GPS 2026 '!$A$4:$V$461,P$4,0)</f>
        <v>30</v>
      </c>
      <c r="Q207" s="111">
        <f>VLOOKUP($A207,'PA GPS 2026 '!$A$4:$V$461,Q$4,0)</f>
        <v>1</v>
      </c>
      <c r="R207" s="111" t="str">
        <f>VLOOKUP($A207,'PA GPS 2026 '!$A$4:$V$461,R$4,0)</f>
        <v>Porcentual</v>
      </c>
      <c r="S207" s="111" t="str">
        <f>VLOOKUP($A207,'PA GPS 2026 '!$A$4:$V$461,S$4,0)</f>
        <v>% de Acciones ejecutadas en su totalidad / 1% de Acciones programadas</v>
      </c>
      <c r="T207" s="112">
        <f>VLOOKUP($A207,'PA GPS 2026 '!$A$4:$V$461,T$4,0)</f>
        <v>46054</v>
      </c>
      <c r="U207" s="112">
        <f>VLOOKUP($A207,'PA GPS 2026 '!$A$4:$V$461,U$4,0)</f>
        <v>46371</v>
      </c>
      <c r="V207" s="111" t="str">
        <f>VLOOKUP($A207,'PA GPS 2026 '!$A$4:$V$461,V$4,0)</f>
        <v>105-GRUPO DE TRABAJO DE CONTRATACIÓN;
30-OFICINA ASESORA DE PLANEACIÓN</v>
      </c>
    </row>
    <row r="208" spans="1:22" ht="58.5" customHeight="1" x14ac:dyDescent="0.25">
      <c r="A208" s="12" t="s">
        <v>1506</v>
      </c>
      <c r="B208" s="108" t="str">
        <f>VLOOKUP($A208,'PA GPS 2026 '!$A$4:$V$461,B$4,0)</f>
        <v>105-GRUPO DE TRABAJO DE CONTRATACIÓN</v>
      </c>
      <c r="C208" s="108">
        <f>VLOOKUP($A208,'PA GPS 2026 '!$A$4:$V$461,C$4,0)</f>
        <v>0</v>
      </c>
      <c r="D208" s="108" t="str">
        <f>VLOOKUP($A208,'PA GPS 2026 '!$A$4:$V$461,D$4,0)</f>
        <v>Actividad propia</v>
      </c>
      <c r="E208" s="108" t="str">
        <f>VLOOKUP($A208,'PA GPS 2026 '!$A$4:$V$461,E$4,0)</f>
        <v>105.2.1</v>
      </c>
      <c r="F208" s="108" t="str">
        <f>VLOOKUP($A208,'PA GPS 2026 '!$A$4:$V$461,F$4,0)</f>
        <v>N/A</v>
      </c>
      <c r="G208" s="108" t="str">
        <f>VLOOKUP($A208,'PA GPS 2026 '!$A$4:$V$461,G$4,0)</f>
        <v>N/A</v>
      </c>
      <c r="H208" s="108" t="str">
        <f>VLOOKUP($A208,'PA GPS 2026 '!$A$4:$V$461,H$4,0)</f>
        <v>N/A</v>
      </c>
      <c r="I208" s="108" t="str">
        <f>VLOOKUP($A208,'PA GPS 2026 '!$A$4:$V$461,I$4,0)</f>
        <v>N/A</v>
      </c>
      <c r="J208" s="108" t="str">
        <f>VLOOKUP($A208,'PA GPS 2026 '!$A$4:$V$461,J$4,0)</f>
        <v>N/A</v>
      </c>
      <c r="K208" s="108" t="str">
        <f>VLOOKUP($A208,'PA GPS 2026 '!$A$4:$V$461,K$4,0)</f>
        <v>N/A</v>
      </c>
      <c r="L208" s="108" t="str">
        <f>VLOOKUP($A208,'PA GPS 2026 '!$A$4:$V$461,L$4,0)</f>
        <v>N/A</v>
      </c>
      <c r="M208" s="108" t="str">
        <f>VLOOKUP($A208,'PA GPS 2026 '!$A$4:$V$461,M$4,0)</f>
        <v>N/A</v>
      </c>
      <c r="N208" s="108" t="str">
        <f>VLOOKUP($A208,'PA GPS 2026 '!$A$4:$V$461,N$4,0)</f>
        <v>N/A</v>
      </c>
      <c r="O208" s="108" t="str">
        <f>VLOOKUP($A208,'PA GPS 2026 '!$A$4:$V$461,O$4,0)</f>
        <v>Verificar si los procesos contractuales publicados por la entidad en la vigencia 2025 les aplicaban  los documentos tipo, establecidos por CCE, para los proceso de: infraestructura de transporte, infraestructura de agua potable y saneamiento básico,  gestión catastral con enfoque multipropósito e infraestructura social. (informe con la verificación de los procesos)</v>
      </c>
      <c r="P208" s="108">
        <f>VLOOKUP($A208,'PA GPS 2026 '!$A$4:$V$461,P$4,0)</f>
        <v>50</v>
      </c>
      <c r="Q208" s="108">
        <f>VLOOKUP($A208,'PA GPS 2026 '!$A$4:$V$461,Q$4,0)</f>
        <v>1</v>
      </c>
      <c r="R208" s="108" t="str">
        <f>VLOOKUP($A208,'PA GPS 2026 '!$A$4:$V$461,R$4,0)</f>
        <v>Porcentual</v>
      </c>
      <c r="S208" s="108" t="str">
        <f>VLOOKUP($A208,'PA GPS 2026 '!$A$4:$V$461,S$4,0)</f>
        <v>% de procesos verificados / 1% de Total procesos a verificar</v>
      </c>
      <c r="T208" s="109">
        <f>VLOOKUP($A208,'PA GPS 2026 '!$A$4:$V$461,T$4,0)</f>
        <v>46054</v>
      </c>
      <c r="U208" s="109">
        <f>VLOOKUP($A208,'PA GPS 2026 '!$A$4:$V$461,U$4,0)</f>
        <v>46371</v>
      </c>
      <c r="V208" s="108" t="str">
        <f>VLOOKUP($A208,'PA GPS 2026 '!$A$4:$V$461,V$4,0)</f>
        <v>105-GRUPO DE TRABAJO DE CONTRATACIÓN</v>
      </c>
    </row>
    <row r="209" spans="1:22" ht="58.5" customHeight="1" x14ac:dyDescent="0.25">
      <c r="A209" s="12" t="s">
        <v>1509</v>
      </c>
      <c r="B209" s="108" t="str">
        <f>VLOOKUP($A209,'PA GPS 2026 '!$A$4:$V$461,B$4,0)</f>
        <v>105-GRUPO DE TRABAJO DE CONTRATACIÓN</v>
      </c>
      <c r="C209" s="108">
        <f>VLOOKUP($A209,'PA GPS 2026 '!$A$4:$V$461,C$4,0)</f>
        <v>0</v>
      </c>
      <c r="D209" s="108" t="str">
        <f>VLOOKUP($A209,'PA GPS 2026 '!$A$4:$V$461,D$4,0)</f>
        <v>Actividad propia</v>
      </c>
      <c r="E209" s="108" t="str">
        <f>VLOOKUP($A209,'PA GPS 2026 '!$A$4:$V$461,E$4,0)</f>
        <v>105.2.2</v>
      </c>
      <c r="F209" s="108" t="str">
        <f>VLOOKUP($A209,'PA GPS 2026 '!$A$4:$V$461,F$4,0)</f>
        <v>N/A</v>
      </c>
      <c r="G209" s="108" t="str">
        <f>VLOOKUP($A209,'PA GPS 2026 '!$A$4:$V$461,G$4,0)</f>
        <v>N/A</v>
      </c>
      <c r="H209" s="108" t="str">
        <f>VLOOKUP($A209,'PA GPS 2026 '!$A$4:$V$461,H$4,0)</f>
        <v>N/A</v>
      </c>
      <c r="I209" s="108" t="str">
        <f>VLOOKUP($A209,'PA GPS 2026 '!$A$4:$V$461,I$4,0)</f>
        <v>N/A</v>
      </c>
      <c r="J209" s="108" t="str">
        <f>VLOOKUP($A209,'PA GPS 2026 '!$A$4:$V$461,J$4,0)</f>
        <v>N/A</v>
      </c>
      <c r="K209" s="108" t="str">
        <f>VLOOKUP($A209,'PA GPS 2026 '!$A$4:$V$461,K$4,0)</f>
        <v>N/A</v>
      </c>
      <c r="L209" s="108" t="str">
        <f>VLOOKUP($A209,'PA GPS 2026 '!$A$4:$V$461,L$4,0)</f>
        <v>N/A</v>
      </c>
      <c r="M209" s="108" t="str">
        <f>VLOOKUP($A209,'PA GPS 2026 '!$A$4:$V$461,M$4,0)</f>
        <v>N/A</v>
      </c>
      <c r="N209" s="108" t="str">
        <f>VLOOKUP($A209,'PA GPS 2026 '!$A$4:$V$461,N$4,0)</f>
        <v>N/A</v>
      </c>
      <c r="O209" s="108" t="str">
        <f>VLOOKUP($A209,'PA GPS 2026 '!$A$4:$V$461,O$4,0)</f>
        <v>Actualizar el procedimiento Etapa de Planeación, incluyendo que: cuando no exista un Acuerdo Marco de Precios para el bien o servicio requerido, la  entidad debe estudiar, comparar e identificar las ventajas de utilizar la bolsa de productos para la adquisición respectiva frente a la subasta inversa o a la promoción de un nuevo Acuerdo Marco de Precios (procedimiento en etapa de planeación actualizado y publicado/pantallazo de SIGI)</v>
      </c>
      <c r="P209" s="108">
        <f>VLOOKUP($A209,'PA GPS 2026 '!$A$4:$V$461,P$4,0)</f>
        <v>50</v>
      </c>
      <c r="Q209" s="108">
        <f>VLOOKUP($A209,'PA GPS 2026 '!$A$4:$V$461,Q$4,0)</f>
        <v>1</v>
      </c>
      <c r="R209" s="108" t="str">
        <f>VLOOKUP($A209,'PA GPS 2026 '!$A$4:$V$461,R$4,0)</f>
        <v>Porcentual</v>
      </c>
      <c r="S209" s="108" t="str">
        <f>VLOOKUP($A209,'PA GPS 2026 '!$A$4:$V$461,S$4,0)</f>
        <v>% de procedimiento actualizado / 1% de procedimiento por actualizar</v>
      </c>
      <c r="T209" s="109">
        <f>VLOOKUP($A209,'PA GPS 2026 '!$A$4:$V$461,T$4,0)</f>
        <v>46054</v>
      </c>
      <c r="U209" s="109">
        <f>VLOOKUP($A209,'PA GPS 2026 '!$A$4:$V$461,U$4,0)</f>
        <v>46371</v>
      </c>
      <c r="V209" s="108" t="str">
        <f>VLOOKUP($A209,'PA GPS 2026 '!$A$4:$V$461,V$4,0)</f>
        <v>105-GRUPO DE TRABAJO DE CONTRATACIÓN;
30-OFICINA ASESORA DE PLANEACIÓN</v>
      </c>
    </row>
    <row r="210" spans="1:22" ht="58.5" customHeight="1" x14ac:dyDescent="0.25">
      <c r="A210" s="12" t="s">
        <v>1512</v>
      </c>
      <c r="B210" s="111" t="str">
        <f>VLOOKUP($A210,'PA GPS 2026 '!$A$4:$V$461,B$4,0)</f>
        <v>105-GRUPO DE TRABAJO DE CONTRATACIÓN</v>
      </c>
      <c r="C210" s="111">
        <f>VLOOKUP($A210,'PA GPS 2026 '!$A$4:$V$461,C$4,0)</f>
        <v>0</v>
      </c>
      <c r="D210" s="111" t="str">
        <f>VLOOKUP($A210,'PA GPS 2026 '!$A$4:$V$461,D$4,0)</f>
        <v>Producto</v>
      </c>
      <c r="E210" s="111" t="str">
        <f>VLOOKUP($A210,'PA GPS 2026 '!$A$4:$V$461,E$4,0)</f>
        <v>105.3</v>
      </c>
      <c r="F210" s="111" t="str">
        <f>VLOOKUP($A210,'PA GPS 2026 '!$A$4:$V$461,F$4,0)</f>
        <v>Innovador</v>
      </c>
      <c r="G210" s="111" t="str">
        <f>VLOOKUP($A210,'PA GPS 2026 '!$A$4:$V$461,G$4,0)</f>
        <v xml:space="preserve">Promover el enfoque preventivo, diferencial y territorial en el que hacer misional de la entidad 
</v>
      </c>
      <c r="H210" s="111" t="str">
        <f>VLOOKUP($A210,'PA GPS 2026 '!$A$4:$V$461,H$4,0)</f>
        <v xml:space="preserve">Cumplimiento de productos del PAI asociados a Promover el enfoque preventivo, diferencial y territorial en el que hacer misional de la entidad 
</v>
      </c>
      <c r="I210" s="111" t="str">
        <f>VLOOKUP($A210,'PA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10" s="111" t="str">
        <f>VLOOKUP($A210,'PA GPS 2026 '!$A$4:$V$461,J$4,0)</f>
        <v>N/A</v>
      </c>
      <c r="K210" s="111" t="str">
        <f>VLOOKUP($A210,'PA GPS 2026 '!$A$4:$V$461,K$4,0)</f>
        <v>No</v>
      </c>
      <c r="L210" s="111" t="str">
        <f>VLOOKUP($A210,'PA GPS 2026 '!$A$4:$V$461,L$4,0)</f>
        <v>N/A</v>
      </c>
      <c r="M210" s="111" t="str">
        <f>VLOOKUP($A210,'PA GPS 2026 '!$A$4:$V$461,M$4,0)</f>
        <v>Política Compras y contratación pública _DIMENSIÓN Direccionamiento Estratégico y Planeación</v>
      </c>
      <c r="N210" s="111" t="str">
        <f>VLOOKUP($A210,'PA GPS 2026 '!$A$4:$V$461,N$4,0)</f>
        <v>PEI- Plan Estratégico Institucional</v>
      </c>
      <c r="O210" s="111" t="str">
        <f>VLOOKUP($A210,'PA GPS 2026 '!$A$4:$V$461,O$4,0)</f>
        <v>Compras públicas con tejido social orientada a la incorporación de criterios de priorización y participación de grupos de valor en los procesos contractuales de elementos de uso interno de la Entidad. Realizadas.  (Un (1) Informe de resultados)</v>
      </c>
      <c r="P210" s="111">
        <f>VLOOKUP($A210,'PA GPS 2026 '!$A$4:$V$461,P$4,0)</f>
        <v>40</v>
      </c>
      <c r="Q210" s="111">
        <f>VLOOKUP($A210,'PA GPS 2026 '!$A$4:$V$461,Q$4,0)</f>
        <v>100</v>
      </c>
      <c r="R210" s="111" t="str">
        <f>VLOOKUP($A210,'PA GPS 2026 '!$A$4:$V$461,R$4,0)</f>
        <v>Porcentual</v>
      </c>
      <c r="S210" s="111" t="str">
        <f>VLOOKUP($A210,'PA GPS 2026 '!$A$4:$V$461,S$4,0)</f>
        <v>% de Compras con tejido social implementadas / 100% de Compras con tejido social a implementar</v>
      </c>
      <c r="T210" s="112">
        <f>VLOOKUP($A210,'PA GPS 2026 '!$A$4:$V$461,T$4,0)</f>
        <v>46054</v>
      </c>
      <c r="U210" s="112">
        <f>VLOOKUP($A210,'PA GPS 2026 '!$A$4:$V$461,U$4,0)</f>
        <v>46386</v>
      </c>
      <c r="V210" s="111" t="str">
        <f>VLOOKUP($A210,'PA GPS 2026 '!$A$4:$V$461,V$4,0)</f>
        <v>105-GRUPO DE TRABAJO DE CONTRATACIÓN</v>
      </c>
    </row>
    <row r="211" spans="1:22" ht="58.5" customHeight="1" x14ac:dyDescent="0.25">
      <c r="A211" s="12" t="s">
        <v>1515</v>
      </c>
      <c r="B211" s="108" t="str">
        <f>VLOOKUP($A211,'PA GPS 2026 '!$A$4:$V$461,B$4,0)</f>
        <v>105-GRUPO DE TRABAJO DE CONTRATACIÓN</v>
      </c>
      <c r="C211" s="108">
        <f>VLOOKUP($A211,'PA GPS 2026 '!$A$4:$V$461,C$4,0)</f>
        <v>0</v>
      </c>
      <c r="D211" s="108" t="str">
        <f>VLOOKUP($A211,'PA GPS 2026 '!$A$4:$V$461,D$4,0)</f>
        <v>Actividad propia</v>
      </c>
      <c r="E211" s="108" t="str">
        <f>VLOOKUP($A211,'PA GPS 2026 '!$A$4:$V$461,E$4,0)</f>
        <v>105.3.1</v>
      </c>
      <c r="F211" s="108" t="str">
        <f>VLOOKUP($A211,'PA GPS 2026 '!$A$4:$V$461,F$4,0)</f>
        <v>N/A</v>
      </c>
      <c r="G211" s="108" t="str">
        <f>VLOOKUP($A211,'PA GPS 2026 '!$A$4:$V$461,G$4,0)</f>
        <v>N/A</v>
      </c>
      <c r="H211" s="108" t="str">
        <f>VLOOKUP($A211,'PA GPS 2026 '!$A$4:$V$461,H$4,0)</f>
        <v>N/A</v>
      </c>
      <c r="I211" s="108" t="str">
        <f>VLOOKUP($A211,'PA GPS 2026 '!$A$4:$V$461,I$4,0)</f>
        <v>N/A</v>
      </c>
      <c r="J211" s="108" t="str">
        <f>VLOOKUP($A211,'PA GPS 2026 '!$A$4:$V$461,J$4,0)</f>
        <v>N/A</v>
      </c>
      <c r="K211" s="108" t="str">
        <f>VLOOKUP($A211,'PA GPS 2026 '!$A$4:$V$461,K$4,0)</f>
        <v>N/A</v>
      </c>
      <c r="L211" s="108" t="str">
        <f>VLOOKUP($A211,'PA GPS 2026 '!$A$4:$V$461,L$4,0)</f>
        <v>N/A</v>
      </c>
      <c r="M211" s="108" t="str">
        <f>VLOOKUP($A211,'PA GPS 2026 '!$A$4:$V$461,M$4,0)</f>
        <v>N/A</v>
      </c>
      <c r="N211" s="108" t="str">
        <f>VLOOKUP($A211,'PA GPS 2026 '!$A$4:$V$461,N$4,0)</f>
        <v>N/A</v>
      </c>
      <c r="O211" s="108" t="str">
        <f>VLOOKUP($A211,'PA GPS 2026 '!$A$4:$V$461,O$4,0)</f>
        <v>Realizar capacitación a los funcionarios y colaboradores del GSAyRF y GTC por parte de la Agencia Nacional de Contratación Pública Colombia Compra Eficiente en materia de compras públicas con enfoque social, haciendo uso de los contratos marco de precios vigentes mediante el portal web tienda virtual dispuesto por la ANCP.  (Un (1)   Acta sobre el desarrollo de la capacitación junto con los respectivos listados de Asistencia.)</v>
      </c>
      <c r="P211" s="108">
        <f>VLOOKUP($A211,'PA GPS 2026 '!$A$4:$V$461,P$4,0)</f>
        <v>20</v>
      </c>
      <c r="Q211" s="108">
        <f>VLOOKUP($A211,'PA GPS 2026 '!$A$4:$V$461,Q$4,0)</f>
        <v>1</v>
      </c>
      <c r="R211" s="108" t="str">
        <f>VLOOKUP($A211,'PA GPS 2026 '!$A$4:$V$461,R$4,0)</f>
        <v>Númerica</v>
      </c>
      <c r="S211" s="108" t="str">
        <f>VLOOKUP($A211,'PA GPS 2026 '!$A$4:$V$461,S$4,0)</f>
        <v># de Capacitación realizada / 1 Capacitación a realizar</v>
      </c>
      <c r="T211" s="109">
        <f>VLOOKUP($A211,'PA GPS 2026 '!$A$4:$V$461,T$4,0)</f>
        <v>46054</v>
      </c>
      <c r="U211" s="109">
        <f>VLOOKUP($A211,'PA GPS 2026 '!$A$4:$V$461,U$4,0)</f>
        <v>46112</v>
      </c>
      <c r="V211" s="108" t="str">
        <f>VLOOKUP($A211,'PA GPS 2026 '!$A$4:$V$461,V$4,0)</f>
        <v>105-GRUPO DE TRABAJO DE CONTRATACIÓN</v>
      </c>
    </row>
    <row r="212" spans="1:22" ht="58.5" customHeight="1" x14ac:dyDescent="0.25">
      <c r="A212" s="12" t="s">
        <v>1518</v>
      </c>
      <c r="B212" s="108" t="str">
        <f>VLOOKUP($A212,'PA GPS 2026 '!$A$4:$V$461,B$4,0)</f>
        <v>105-GRUPO DE TRABAJO DE CONTRATACIÓN</v>
      </c>
      <c r="C212" s="108">
        <f>VLOOKUP($A212,'PA GPS 2026 '!$A$4:$V$461,C$4,0)</f>
        <v>0</v>
      </c>
      <c r="D212" s="108" t="str">
        <f>VLOOKUP($A212,'PA GPS 2026 '!$A$4:$V$461,D$4,0)</f>
        <v>Actividad propia</v>
      </c>
      <c r="E212" s="108" t="str">
        <f>VLOOKUP($A212,'PA GPS 2026 '!$A$4:$V$461,E$4,0)</f>
        <v>105.3.2</v>
      </c>
      <c r="F212" s="108" t="str">
        <f>VLOOKUP($A212,'PA GPS 2026 '!$A$4:$V$461,F$4,0)</f>
        <v>N/A</v>
      </c>
      <c r="G212" s="108" t="str">
        <f>VLOOKUP($A212,'PA GPS 2026 '!$A$4:$V$461,G$4,0)</f>
        <v>N/A</v>
      </c>
      <c r="H212" s="108" t="str">
        <f>VLOOKUP($A212,'PA GPS 2026 '!$A$4:$V$461,H$4,0)</f>
        <v>N/A</v>
      </c>
      <c r="I212" s="108" t="str">
        <f>VLOOKUP($A212,'PA GPS 2026 '!$A$4:$V$461,I$4,0)</f>
        <v>N/A</v>
      </c>
      <c r="J212" s="108" t="str">
        <f>VLOOKUP($A212,'PA GPS 2026 '!$A$4:$V$461,J$4,0)</f>
        <v>N/A</v>
      </c>
      <c r="K212" s="108" t="str">
        <f>VLOOKUP($A212,'PA GPS 2026 '!$A$4:$V$461,K$4,0)</f>
        <v>N/A</v>
      </c>
      <c r="L212" s="108" t="str">
        <f>VLOOKUP($A212,'PA GPS 2026 '!$A$4:$V$461,L$4,0)</f>
        <v>N/A</v>
      </c>
      <c r="M212" s="108" t="str">
        <f>VLOOKUP($A212,'PA GPS 2026 '!$A$4:$V$461,M$4,0)</f>
        <v>N/A</v>
      </c>
      <c r="N212" s="108" t="str">
        <f>VLOOKUP($A212,'PA GPS 2026 '!$A$4:$V$461,N$4,0)</f>
        <v>N/A</v>
      </c>
      <c r="O212" s="108" t="str">
        <f>VLOOKUP($A212,'PA GPS 2026 '!$A$4:$V$461,O$4,0)</f>
        <v>Diseñar los lineamientos de tejido social priorizados de la entidad, para la inclusión de criterios sociales en materia de selección al momento de estructurar y gestionar compras públicas de elementos de uso interno, a través del portal web tienda virtual dispuesto por la ANCP.  (Un (1) Documento con los lineamientos de tejido social)</v>
      </c>
      <c r="P212" s="108">
        <f>VLOOKUP($A212,'PA GPS 2026 '!$A$4:$V$461,P$4,0)</f>
        <v>20</v>
      </c>
      <c r="Q212" s="108">
        <f>VLOOKUP($A212,'PA GPS 2026 '!$A$4:$V$461,Q$4,0)</f>
        <v>1</v>
      </c>
      <c r="R212" s="108" t="str">
        <f>VLOOKUP($A212,'PA GPS 2026 '!$A$4:$V$461,R$4,0)</f>
        <v>Númerica</v>
      </c>
      <c r="S212" s="108" t="str">
        <f>VLOOKUP($A212,'PA GPS 2026 '!$A$4:$V$461,S$4,0)</f>
        <v># de Lineamientos diseñados / 1 Lineamientos a diseñar</v>
      </c>
      <c r="T212" s="109">
        <f>VLOOKUP($A212,'PA GPS 2026 '!$A$4:$V$461,T$4,0)</f>
        <v>46113</v>
      </c>
      <c r="U212" s="109">
        <f>VLOOKUP($A212,'PA GPS 2026 '!$A$4:$V$461,U$4,0)</f>
        <v>46203</v>
      </c>
      <c r="V212" s="108" t="str">
        <f>VLOOKUP($A212,'PA GPS 2026 '!$A$4:$V$461,V$4,0)</f>
        <v>105-GRUPO DE TRABAJO DE CONTRATACIÓN</v>
      </c>
    </row>
    <row r="213" spans="1:22" ht="58.5" customHeight="1" x14ac:dyDescent="0.25">
      <c r="A213" s="12" t="s">
        <v>1521</v>
      </c>
      <c r="B213" s="108" t="str">
        <f>VLOOKUP($A213,'PA GPS 2026 '!$A$4:$V$461,B$4,0)</f>
        <v>105-GRUPO DE TRABAJO DE CONTRATACIÓN</v>
      </c>
      <c r="C213" s="108">
        <f>VLOOKUP($A213,'PA GPS 2026 '!$A$4:$V$461,C$4,0)</f>
        <v>0</v>
      </c>
      <c r="D213" s="108" t="str">
        <f>VLOOKUP($A213,'PA GPS 2026 '!$A$4:$V$461,D$4,0)</f>
        <v>Actividad propia</v>
      </c>
      <c r="E213" s="108" t="str">
        <f>VLOOKUP($A213,'PA GPS 2026 '!$A$4:$V$461,E$4,0)</f>
        <v>105.3.3</v>
      </c>
      <c r="F213" s="108" t="str">
        <f>VLOOKUP($A213,'PA GPS 2026 '!$A$4:$V$461,F$4,0)</f>
        <v>N/A</v>
      </c>
      <c r="G213" s="108" t="str">
        <f>VLOOKUP($A213,'PA GPS 2026 '!$A$4:$V$461,G$4,0)</f>
        <v>N/A</v>
      </c>
      <c r="H213" s="108" t="str">
        <f>VLOOKUP($A213,'PA GPS 2026 '!$A$4:$V$461,H$4,0)</f>
        <v>N/A</v>
      </c>
      <c r="I213" s="108" t="str">
        <f>VLOOKUP($A213,'PA GPS 2026 '!$A$4:$V$461,I$4,0)</f>
        <v>N/A</v>
      </c>
      <c r="J213" s="108" t="str">
        <f>VLOOKUP($A213,'PA GPS 2026 '!$A$4:$V$461,J$4,0)</f>
        <v>N/A</v>
      </c>
      <c r="K213" s="108" t="str">
        <f>VLOOKUP($A213,'PA GPS 2026 '!$A$4:$V$461,K$4,0)</f>
        <v>N/A</v>
      </c>
      <c r="L213" s="108" t="str">
        <f>VLOOKUP($A213,'PA GPS 2026 '!$A$4:$V$461,L$4,0)</f>
        <v>N/A</v>
      </c>
      <c r="M213" s="108" t="str">
        <f>VLOOKUP($A213,'PA GPS 2026 '!$A$4:$V$461,M$4,0)</f>
        <v>N/A</v>
      </c>
      <c r="N213" s="108" t="str">
        <f>VLOOKUP($A213,'PA GPS 2026 '!$A$4:$V$461,N$4,0)</f>
        <v>N/A</v>
      </c>
      <c r="O213" s="108" t="str">
        <f>VLOOKUP($A213,'PA GPS 2026 '!$A$4:$V$461,O$4,0)</f>
        <v>Socializar los lineamientos establecidos a las diferentes áreas solicitantes; y capacitar a los enlaces encargados de gestionar las necesidades. 
(Lista de asistencia,  memorias de la capacitación)</v>
      </c>
      <c r="P213" s="108">
        <f>VLOOKUP($A213,'PA GPS 2026 '!$A$4:$V$461,P$4,0)</f>
        <v>20</v>
      </c>
      <c r="Q213" s="108">
        <f>VLOOKUP($A213,'PA GPS 2026 '!$A$4:$V$461,Q$4,0)</f>
        <v>1</v>
      </c>
      <c r="R213" s="108" t="str">
        <f>VLOOKUP($A213,'PA GPS 2026 '!$A$4:$V$461,R$4,0)</f>
        <v>Númerica</v>
      </c>
      <c r="S213" s="108" t="str">
        <f>VLOOKUP($A213,'PA GPS 2026 '!$A$4:$V$461,S$4,0)</f>
        <v># de Socialización realizada / 1 Socialización a realizar</v>
      </c>
      <c r="T213" s="109">
        <f>VLOOKUP($A213,'PA GPS 2026 '!$A$4:$V$461,T$4,0)</f>
        <v>46203</v>
      </c>
      <c r="U213" s="109">
        <f>VLOOKUP($A213,'PA GPS 2026 '!$A$4:$V$461,U$4,0)</f>
        <v>46234</v>
      </c>
      <c r="V213" s="108" t="str">
        <f>VLOOKUP($A213,'PA GPS 2026 '!$A$4:$V$461,V$4,0)</f>
        <v>105-GRUPO DE TRABAJO DE CONTRATACIÓN</v>
      </c>
    </row>
    <row r="214" spans="1:22" ht="58.5" customHeight="1" x14ac:dyDescent="0.25">
      <c r="A214" s="12" t="s">
        <v>1523</v>
      </c>
      <c r="B214" s="108" t="str">
        <f>VLOOKUP($A214,'PA GPS 2026 '!$A$4:$V$461,B$4,0)</f>
        <v>105-GRUPO DE TRABAJO DE CONTRATACIÓN</v>
      </c>
      <c r="C214" s="108">
        <f>VLOOKUP($A214,'PA GPS 2026 '!$A$4:$V$461,C$4,0)</f>
        <v>0</v>
      </c>
      <c r="D214" s="108" t="str">
        <f>VLOOKUP($A214,'PA GPS 2026 '!$A$4:$V$461,D$4,0)</f>
        <v>Actividad propia</v>
      </c>
      <c r="E214" s="108" t="str">
        <f>VLOOKUP($A214,'PA GPS 2026 '!$A$4:$V$461,E$4,0)</f>
        <v>105.3.4</v>
      </c>
      <c r="F214" s="108" t="str">
        <f>VLOOKUP($A214,'PA GPS 2026 '!$A$4:$V$461,F$4,0)</f>
        <v>N/A</v>
      </c>
      <c r="G214" s="108" t="str">
        <f>VLOOKUP($A214,'PA GPS 2026 '!$A$4:$V$461,G$4,0)</f>
        <v>N/A</v>
      </c>
      <c r="H214" s="108" t="str">
        <f>VLOOKUP($A214,'PA GPS 2026 '!$A$4:$V$461,H$4,0)</f>
        <v>N/A</v>
      </c>
      <c r="I214" s="108" t="str">
        <f>VLOOKUP($A214,'PA GPS 2026 '!$A$4:$V$461,I$4,0)</f>
        <v>N/A</v>
      </c>
      <c r="J214" s="108" t="str">
        <f>VLOOKUP($A214,'PA GPS 2026 '!$A$4:$V$461,J$4,0)</f>
        <v>N/A</v>
      </c>
      <c r="K214" s="108" t="str">
        <f>VLOOKUP($A214,'PA GPS 2026 '!$A$4:$V$461,K$4,0)</f>
        <v>N/A</v>
      </c>
      <c r="L214" s="108" t="str">
        <f>VLOOKUP($A214,'PA GPS 2026 '!$A$4:$V$461,L$4,0)</f>
        <v>N/A</v>
      </c>
      <c r="M214" s="108" t="str">
        <f>VLOOKUP($A214,'PA GPS 2026 '!$A$4:$V$461,M$4,0)</f>
        <v>N/A</v>
      </c>
      <c r="N214" s="108" t="str">
        <f>VLOOKUP($A214,'PA GPS 2026 '!$A$4:$V$461,N$4,0)</f>
        <v>N/A</v>
      </c>
      <c r="O214" s="108" t="str">
        <f>VLOOKUP($A214,'PA GPS 2026 '!$A$4:$V$461,O$4,0)</f>
        <v>Verificar la inclusion de los lineamientos de tejido social en los procesos de las compras públicas  de acuerdo a las necesidades de la Entidad.
 (Una (1) Matriz compilatoria de los procesos de compras publicas  adelantadas por la entidad, incluyendo toda la información cuantitativa y cualitativa del proceso de compra)</v>
      </c>
      <c r="P214" s="108">
        <f>VLOOKUP($A214,'PA GPS 2026 '!$A$4:$V$461,P$4,0)</f>
        <v>30</v>
      </c>
      <c r="Q214" s="108">
        <f>VLOOKUP($A214,'PA GPS 2026 '!$A$4:$V$461,Q$4,0)</f>
        <v>1</v>
      </c>
      <c r="R214" s="108" t="str">
        <f>VLOOKUP($A214,'PA GPS 2026 '!$A$4:$V$461,R$4,0)</f>
        <v>Númerica</v>
      </c>
      <c r="S214" s="108" t="str">
        <f>VLOOKUP($A214,'PA GPS 2026 '!$A$4:$V$461,S$4,0)</f>
        <v># de Compras con tejido social implementadas / 1 Compras con tejido social a implementar</v>
      </c>
      <c r="T214" s="109">
        <f>VLOOKUP($A214,'PA GPS 2026 '!$A$4:$V$461,T$4,0)</f>
        <v>46235</v>
      </c>
      <c r="U214" s="109">
        <f>VLOOKUP($A214,'PA GPS 2026 '!$A$4:$V$461,U$4,0)</f>
        <v>46356</v>
      </c>
      <c r="V214" s="108" t="str">
        <f>VLOOKUP($A214,'PA GPS 2026 '!$A$4:$V$461,V$4,0)</f>
        <v>105-GRUPO DE TRABAJO DE CONTRATACIÓN</v>
      </c>
    </row>
    <row r="215" spans="1:22" ht="58.5" customHeight="1" x14ac:dyDescent="0.25">
      <c r="A215" s="12" t="s">
        <v>1526</v>
      </c>
      <c r="B215" s="108" t="str">
        <f>VLOOKUP($A215,'PA GPS 2026 '!$A$4:$V$461,B$4,0)</f>
        <v>105-GRUPO DE TRABAJO DE CONTRATACIÓN</v>
      </c>
      <c r="C215" s="108">
        <f>VLOOKUP($A215,'PA GPS 2026 '!$A$4:$V$461,C$4,0)</f>
        <v>0</v>
      </c>
      <c r="D215" s="108" t="str">
        <f>VLOOKUP($A215,'PA GPS 2026 '!$A$4:$V$461,D$4,0)</f>
        <v>Actividad propia</v>
      </c>
      <c r="E215" s="108" t="str">
        <f>VLOOKUP($A215,'PA GPS 2026 '!$A$4:$V$461,E$4,0)</f>
        <v>105.3.5</v>
      </c>
      <c r="F215" s="108" t="str">
        <f>VLOOKUP($A215,'PA GPS 2026 '!$A$4:$V$461,F$4,0)</f>
        <v>N/A</v>
      </c>
      <c r="G215" s="108" t="str">
        <f>VLOOKUP($A215,'PA GPS 2026 '!$A$4:$V$461,G$4,0)</f>
        <v>N/A</v>
      </c>
      <c r="H215" s="108" t="str">
        <f>VLOOKUP($A215,'PA GPS 2026 '!$A$4:$V$461,H$4,0)</f>
        <v>N/A</v>
      </c>
      <c r="I215" s="108" t="str">
        <f>VLOOKUP($A215,'PA GPS 2026 '!$A$4:$V$461,I$4,0)</f>
        <v>N/A</v>
      </c>
      <c r="J215" s="108" t="str">
        <f>VLOOKUP($A215,'PA GPS 2026 '!$A$4:$V$461,J$4,0)</f>
        <v>N/A</v>
      </c>
      <c r="K215" s="108" t="str">
        <f>VLOOKUP($A215,'PA GPS 2026 '!$A$4:$V$461,K$4,0)</f>
        <v>N/A</v>
      </c>
      <c r="L215" s="108" t="str">
        <f>VLOOKUP($A215,'PA GPS 2026 '!$A$4:$V$461,L$4,0)</f>
        <v>N/A</v>
      </c>
      <c r="M215" s="108" t="str">
        <f>VLOOKUP($A215,'PA GPS 2026 '!$A$4:$V$461,M$4,0)</f>
        <v>N/A</v>
      </c>
      <c r="N215" s="108" t="str">
        <f>VLOOKUP($A215,'PA GPS 2026 '!$A$4:$V$461,N$4,0)</f>
        <v>N/A</v>
      </c>
      <c r="O215" s="108" t="str">
        <f>VLOOKUP($A215,'PA GPS 2026 '!$A$4:$V$461,O$4,0)</f>
        <v>Realizar medición de resultados a los procesos que se aplicaron los lineamietos de tejido socal. (Informe en el que se presenten los resultados de la implementación de las actividades)</v>
      </c>
      <c r="P215" s="108">
        <f>VLOOKUP($A215,'PA GPS 2026 '!$A$4:$V$461,P$4,0)</f>
        <v>10</v>
      </c>
      <c r="Q215" s="108">
        <f>VLOOKUP($A215,'PA GPS 2026 '!$A$4:$V$461,Q$4,0)</f>
        <v>1</v>
      </c>
      <c r="R215" s="108" t="str">
        <f>VLOOKUP($A215,'PA GPS 2026 '!$A$4:$V$461,R$4,0)</f>
        <v>Númerica</v>
      </c>
      <c r="S215" s="108" t="str">
        <f>VLOOKUP($A215,'PA GPS 2026 '!$A$4:$V$461,S$4,0)</f>
        <v># de Mediciones realizadas / 1 Mediciones a realizar</v>
      </c>
      <c r="T215" s="109">
        <f>VLOOKUP($A215,'PA GPS 2026 '!$A$4:$V$461,T$4,0)</f>
        <v>46235</v>
      </c>
      <c r="U215" s="109">
        <f>VLOOKUP($A215,'PA GPS 2026 '!$A$4:$V$461,U$4,0)</f>
        <v>46386</v>
      </c>
      <c r="V215" s="108" t="str">
        <f>VLOOKUP($A215,'PA GPS 2026 '!$A$4:$V$461,V$4,0)</f>
        <v>105-GRUPO DE TRABAJO DE CONTRATACIÓN</v>
      </c>
    </row>
    <row r="216" spans="1:22" ht="58.5" customHeight="1" x14ac:dyDescent="0.25">
      <c r="A216" s="12" t="s">
        <v>66</v>
      </c>
      <c r="B216" s="111" t="str">
        <f>VLOOKUP($A216,'PA GPS 2026 '!$A$4:$V$461,B$4,0)</f>
        <v>111-GRUPO DE TRABAJO DE ADMINISTRACIÓN DE PERSONAL</v>
      </c>
      <c r="C216" s="111">
        <f>VLOOKUP($A216,'PA GPS 2026 '!$A$4:$V$461,C$4,0)</f>
        <v>0</v>
      </c>
      <c r="D216" s="111" t="str">
        <f>VLOOKUP($A216,'PA GPS 2026 '!$A$4:$V$461,D$4,0)</f>
        <v>Producto</v>
      </c>
      <c r="E216" s="111" t="str">
        <f>VLOOKUP($A216,'PA GPS 2026 '!$A$4:$V$461,E$4,0)</f>
        <v>111.1</v>
      </c>
      <c r="F216" s="111" t="str">
        <f>VLOOKUP($A216,'PA GPS 2026 '!$A$4:$V$461,F$4,0)</f>
        <v>Operativo</v>
      </c>
      <c r="G216" s="111" t="str">
        <f>VLOOKUP($A216,'PA GPS 2026 '!$A$4:$V$461,G$4,0)</f>
        <v xml:space="preserve">Fortalecer la gestión de la información, el conocimiento y la innovación para optimizar la capacidad institucional 
</v>
      </c>
      <c r="H216" s="111" t="str">
        <f>VLOOKUP($A216,'PA GPS 2026 '!$A$4:$V$461,H$4,0)</f>
        <v xml:space="preserve">Cumplimiento de productos del PAI asociados a Fortalecer la gestión de la información, el conocimiento y la innovación para optimizar la capacidad institucional 
</v>
      </c>
      <c r="I216" s="111" t="str">
        <f>VLOOKUP($A216,'PA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16" s="111" t="str">
        <f>VLOOKUP($A216,'PA GPS 2026 '!$A$4:$V$461,J$4,0)</f>
        <v>N/A</v>
      </c>
      <c r="K216" s="111" t="str">
        <f>VLOOKUP($A216,'PA GPS 2026 '!$A$4:$V$461,K$4,0)</f>
        <v>No</v>
      </c>
      <c r="L216" s="111" t="str">
        <f>VLOOKUP($A216,'PA GPS 2026 '!$A$4:$V$461,L$4,0)</f>
        <v>N/A</v>
      </c>
      <c r="M216" s="111" t="str">
        <f>VLOOKUP($A216,'PA GPS 2026 '!$A$4:$V$461,M$4,0)</f>
        <v>Política de Gestión Estratégica del Talento Humano _DIMENSIÓN Talento humano</v>
      </c>
      <c r="N216" s="111" t="str">
        <f>VLOOKUP($A216,'PA GPS 2026 '!$A$4:$V$461,N$4,0)</f>
        <v>Decreto 612 de 2018;
PEI- Plan Estratégico Institucional</v>
      </c>
      <c r="O216" s="111" t="str">
        <f>VLOOKUP($A216,'PA GPS 2026 '!$A$4:$V$461,O$4,0)</f>
        <v>Plan anual de Previsión de Recursos Humanos, Elaborado y publicado en la página web de la SIC e Intrasic. (Plan elaborado/link de la publicación)</v>
      </c>
      <c r="P216" s="111">
        <f>VLOOKUP($A216,'PA GPS 2026 '!$A$4:$V$461,P$4,0)</f>
        <v>25</v>
      </c>
      <c r="Q216" s="111">
        <f>VLOOKUP($A216,'PA GPS 2026 '!$A$4:$V$461,Q$4,0)</f>
        <v>1</v>
      </c>
      <c r="R216" s="111" t="str">
        <f>VLOOKUP($A216,'PA GPS 2026 '!$A$4:$V$461,R$4,0)</f>
        <v>Númerica</v>
      </c>
      <c r="S216" s="111" t="str">
        <f>VLOOKUP($A216,'PA GPS 2026 '!$A$4:$V$461,S$4,0)</f>
        <v># de Plan anual de Previsión  elaborado y publicado / 1 Plan anual de Previsión a  elaborar y publicar</v>
      </c>
      <c r="T216" s="112">
        <f>VLOOKUP($A216,'PA GPS 2026 '!$A$4:$V$461,T$4,0)</f>
        <v>46037</v>
      </c>
      <c r="U216" s="112">
        <f>VLOOKUP($A216,'PA GPS 2026 '!$A$4:$V$461,U$4,0)</f>
        <v>46063</v>
      </c>
      <c r="V216" s="111" t="str">
        <f>VLOOKUP($A216,'PA GPS 2026 '!$A$4:$V$461,V$4,0)</f>
        <v>111-GRUPO DE TRABAJO DE ADMINISTRACIÓN DE PERSONAL</v>
      </c>
    </row>
    <row r="217" spans="1:22" ht="58.5" customHeight="1" x14ac:dyDescent="0.25">
      <c r="A217" s="12" t="s">
        <v>73</v>
      </c>
      <c r="B217" s="108" t="str">
        <f>VLOOKUP($A217,'PA GPS 2026 '!$A$4:$V$461,B$4,0)</f>
        <v>111-GRUPO DE TRABAJO DE ADMINISTRACIÓN DE PERSONAL</v>
      </c>
      <c r="C217" s="108">
        <f>VLOOKUP($A217,'PA GPS 2026 '!$A$4:$V$461,C$4,0)</f>
        <v>0</v>
      </c>
      <c r="D217" s="108" t="str">
        <f>VLOOKUP($A217,'PA GPS 2026 '!$A$4:$V$461,D$4,0)</f>
        <v>Actividad propia</v>
      </c>
      <c r="E217" s="108" t="str">
        <f>VLOOKUP($A217,'PA GPS 2026 '!$A$4:$V$461,E$4,0)</f>
        <v>111.1.1</v>
      </c>
      <c r="F217" s="108" t="str">
        <f>VLOOKUP($A217,'PA GPS 2026 '!$A$4:$V$461,F$4,0)</f>
        <v>N/A</v>
      </c>
      <c r="G217" s="108" t="str">
        <f>VLOOKUP($A217,'PA GPS 2026 '!$A$4:$V$461,G$4,0)</f>
        <v>N/A</v>
      </c>
      <c r="H217" s="108" t="str">
        <f>VLOOKUP($A217,'PA GPS 2026 '!$A$4:$V$461,H$4,0)</f>
        <v>N/A</v>
      </c>
      <c r="I217" s="108" t="str">
        <f>VLOOKUP($A217,'PA GPS 2026 '!$A$4:$V$461,I$4,0)</f>
        <v>N/A</v>
      </c>
      <c r="J217" s="108" t="str">
        <f>VLOOKUP($A217,'PA GPS 2026 '!$A$4:$V$461,J$4,0)</f>
        <v>N/A</v>
      </c>
      <c r="K217" s="108" t="str">
        <f>VLOOKUP($A217,'PA GPS 2026 '!$A$4:$V$461,K$4,0)</f>
        <v>N/A</v>
      </c>
      <c r="L217" s="108" t="str">
        <f>VLOOKUP($A217,'PA GPS 2026 '!$A$4:$V$461,L$4,0)</f>
        <v>N/A</v>
      </c>
      <c r="M217" s="108" t="str">
        <f>VLOOKUP($A217,'PA GPS 2026 '!$A$4:$V$461,M$4,0)</f>
        <v>N/A</v>
      </c>
      <c r="N217" s="108" t="str">
        <f>VLOOKUP($A217,'PA GPS 2026 '!$A$4:$V$461,N$4,0)</f>
        <v>N/A</v>
      </c>
      <c r="O217" s="108" t="str">
        <f>VLOOKUP($A217,'PA GPS 2026 '!$A$4:$V$461,O$4,0)</f>
        <v>Elaborar el Plan anual de Previsión de Recursos Humanos (Plan Anual de Previsión)</v>
      </c>
      <c r="P217" s="108">
        <f>VLOOKUP($A217,'PA GPS 2026 '!$A$4:$V$461,P$4,0)</f>
        <v>50</v>
      </c>
      <c r="Q217" s="108">
        <f>VLOOKUP($A217,'PA GPS 2026 '!$A$4:$V$461,Q$4,0)</f>
        <v>1</v>
      </c>
      <c r="R217" s="108" t="str">
        <f>VLOOKUP($A217,'PA GPS 2026 '!$A$4:$V$461,R$4,0)</f>
        <v>Númerica</v>
      </c>
      <c r="S217" s="108" t="str">
        <f>VLOOKUP($A217,'PA GPS 2026 '!$A$4:$V$461,S$4,0)</f>
        <v># de Plan anual de Previsión de Recursos Humanos elaborado / 1 Plan anual de  Recursos Humanos a elaborar</v>
      </c>
      <c r="T217" s="109">
        <f>VLOOKUP($A217,'PA GPS 2026 '!$A$4:$V$461,T$4,0)</f>
        <v>46037</v>
      </c>
      <c r="U217" s="109">
        <f>VLOOKUP($A217,'PA GPS 2026 '!$A$4:$V$461,U$4,0)</f>
        <v>46063</v>
      </c>
      <c r="V217" s="108" t="str">
        <f>VLOOKUP($A217,'PA GPS 2026 '!$A$4:$V$461,V$4,0)</f>
        <v>111-GRUPO DE TRABAJO DE ADMINISTRACIÓN DE PERSONAL</v>
      </c>
    </row>
    <row r="218" spans="1:22" ht="58.5" customHeight="1" x14ac:dyDescent="0.25">
      <c r="A218" s="12" t="s">
        <v>74</v>
      </c>
      <c r="B218" s="108" t="str">
        <f>VLOOKUP($A218,'PA GPS 2026 '!$A$4:$V$461,B$4,0)</f>
        <v>111-GRUPO DE TRABAJO DE ADMINISTRACIÓN DE PERSONAL</v>
      </c>
      <c r="C218" s="108">
        <f>VLOOKUP($A218,'PA GPS 2026 '!$A$4:$V$461,C$4,0)</f>
        <v>0</v>
      </c>
      <c r="D218" s="108" t="str">
        <f>VLOOKUP($A218,'PA GPS 2026 '!$A$4:$V$461,D$4,0)</f>
        <v>Actividad propia</v>
      </c>
      <c r="E218" s="108" t="str">
        <f>VLOOKUP($A218,'PA GPS 2026 '!$A$4:$V$461,E$4,0)</f>
        <v>111.1.2</v>
      </c>
      <c r="F218" s="108" t="str">
        <f>VLOOKUP($A218,'PA GPS 2026 '!$A$4:$V$461,F$4,0)</f>
        <v>N/A</v>
      </c>
      <c r="G218" s="108" t="str">
        <f>VLOOKUP($A218,'PA GPS 2026 '!$A$4:$V$461,G$4,0)</f>
        <v>N/A</v>
      </c>
      <c r="H218" s="108" t="str">
        <f>VLOOKUP($A218,'PA GPS 2026 '!$A$4:$V$461,H$4,0)</f>
        <v>N/A</v>
      </c>
      <c r="I218" s="108" t="str">
        <f>VLOOKUP($A218,'PA GPS 2026 '!$A$4:$V$461,I$4,0)</f>
        <v>N/A</v>
      </c>
      <c r="J218" s="108" t="str">
        <f>VLOOKUP($A218,'PA GPS 2026 '!$A$4:$V$461,J$4,0)</f>
        <v>N/A</v>
      </c>
      <c r="K218" s="108" t="str">
        <f>VLOOKUP($A218,'PA GPS 2026 '!$A$4:$V$461,K$4,0)</f>
        <v>N/A</v>
      </c>
      <c r="L218" s="108" t="str">
        <f>VLOOKUP($A218,'PA GPS 2026 '!$A$4:$V$461,L$4,0)</f>
        <v>N/A</v>
      </c>
      <c r="M218" s="108" t="str">
        <f>VLOOKUP($A218,'PA GPS 2026 '!$A$4:$V$461,M$4,0)</f>
        <v>N/A</v>
      </c>
      <c r="N218" s="108" t="str">
        <f>VLOOKUP($A218,'PA GPS 2026 '!$A$4:$V$461,N$4,0)</f>
        <v>N/A</v>
      </c>
      <c r="O218" s="108" t="str">
        <f>VLOOKUP($A218,'PA GPS 2026 '!$A$4:$V$461,O$4,0)</f>
        <v>Publicar el Plan anual de Previsión de Recursos Humanos (Captura de publicación y/o certificado de publicación)</v>
      </c>
      <c r="P218" s="108">
        <f>VLOOKUP($A218,'PA GPS 2026 '!$A$4:$V$461,P$4,0)</f>
        <v>50</v>
      </c>
      <c r="Q218" s="108">
        <f>VLOOKUP($A218,'PA GPS 2026 '!$A$4:$V$461,Q$4,0)</f>
        <v>1</v>
      </c>
      <c r="R218" s="108" t="str">
        <f>VLOOKUP($A218,'PA GPS 2026 '!$A$4:$V$461,R$4,0)</f>
        <v>Númerica</v>
      </c>
      <c r="S218" s="108" t="str">
        <f>VLOOKUP($A218,'PA GPS 2026 '!$A$4:$V$461,S$4,0)</f>
        <v># de Plan anual de Previsión de Recursos Humanos publicado / 1 Plan anual de  Recursos Humanos a publicar</v>
      </c>
      <c r="T218" s="109">
        <f>VLOOKUP($A218,'PA GPS 2026 '!$A$4:$V$461,T$4,0)</f>
        <v>46037</v>
      </c>
      <c r="U218" s="109">
        <f>VLOOKUP($A218,'PA GPS 2026 '!$A$4:$V$461,U$4,0)</f>
        <v>46063</v>
      </c>
      <c r="V218" s="108" t="str">
        <f>VLOOKUP($A218,'PA GPS 2026 '!$A$4:$V$461,V$4,0)</f>
        <v>111-GRUPO DE TRABAJO DE ADMINISTRACIÓN DE PERSONAL</v>
      </c>
    </row>
    <row r="219" spans="1:22" ht="58.5" customHeight="1" x14ac:dyDescent="0.25">
      <c r="A219" s="12" t="s">
        <v>75</v>
      </c>
      <c r="B219" s="111" t="str">
        <f>VLOOKUP($A219,'PA GPS 2026 '!$A$4:$V$461,B$4,0)</f>
        <v>111-GRUPO DE TRABAJO DE ADMINISTRACIÓN DE PERSONAL</v>
      </c>
      <c r="C219" s="111">
        <f>VLOOKUP($A219,'PA GPS 2026 '!$A$4:$V$461,C$4,0)</f>
        <v>0</v>
      </c>
      <c r="D219" s="111" t="str">
        <f>VLOOKUP($A219,'PA GPS 2026 '!$A$4:$V$461,D$4,0)</f>
        <v>Producto</v>
      </c>
      <c r="E219" s="111" t="str">
        <f>VLOOKUP($A219,'PA GPS 2026 '!$A$4:$V$461,E$4,0)</f>
        <v>111.2</v>
      </c>
      <c r="F219" s="111" t="str">
        <f>VLOOKUP($A219,'PA GPS 2026 '!$A$4:$V$461,F$4,0)</f>
        <v>Operativo</v>
      </c>
      <c r="G219" s="111" t="str">
        <f>VLOOKUP($A219,'PA GPS 2026 '!$A$4:$V$461,G$4,0)</f>
        <v xml:space="preserve">Fortalecer la gestión de la información, el conocimiento y la innovación para optimizar la capacidad institucional 
</v>
      </c>
      <c r="H219" s="111" t="str">
        <f>VLOOKUP($A219,'PA GPS 2026 '!$A$4:$V$461,H$4,0)</f>
        <v xml:space="preserve">Cumplimiento de productos del PAI asociados a Fortalecer la gestión de la información, el conocimiento y la innovación para optimizar la capacidad institucional 
</v>
      </c>
      <c r="I219" s="111" t="str">
        <f>VLOOKUP($A219,'PA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19" s="111" t="str">
        <f>VLOOKUP($A219,'PA GPS 2026 '!$A$4:$V$461,J$4,0)</f>
        <v>N/A</v>
      </c>
      <c r="K219" s="111" t="str">
        <f>VLOOKUP($A219,'PA GPS 2026 '!$A$4:$V$461,K$4,0)</f>
        <v>No</v>
      </c>
      <c r="L219" s="111" t="str">
        <f>VLOOKUP($A219,'PA GPS 2026 '!$A$4:$V$461,L$4,0)</f>
        <v>N/A</v>
      </c>
      <c r="M219" s="111" t="str">
        <f>VLOOKUP($A219,'PA GPS 2026 '!$A$4:$V$461,M$4,0)</f>
        <v>Política de Gestión Estratégica del Talento Humano _DIMENSIÓN Talento humano</v>
      </c>
      <c r="N219" s="111" t="str">
        <f>VLOOKUP($A219,'PA GPS 2026 '!$A$4:$V$461,N$4,0)</f>
        <v>Decreto 612 de 2018;
PEI- Plan Estratégico Institucional</v>
      </c>
      <c r="O219" s="111" t="str">
        <f>VLOOKUP($A219,'PA GPS 2026 '!$A$4:$V$461,O$4,0)</f>
        <v>Plan anual de Vacantes, elaborado y publicado en la página web de la SIC e Intrasic (Certificados de publicación)</v>
      </c>
      <c r="P219" s="111">
        <f>VLOOKUP($A219,'PA GPS 2026 '!$A$4:$V$461,P$4,0)</f>
        <v>25</v>
      </c>
      <c r="Q219" s="111">
        <f>VLOOKUP($A219,'PA GPS 2026 '!$A$4:$V$461,Q$4,0)</f>
        <v>1</v>
      </c>
      <c r="R219" s="111" t="str">
        <f>VLOOKUP($A219,'PA GPS 2026 '!$A$4:$V$461,R$4,0)</f>
        <v>Númerica</v>
      </c>
      <c r="S219" s="111" t="str">
        <f>VLOOKUP($A219,'PA GPS 2026 '!$A$4:$V$461,S$4,0)</f>
        <v># de Plan anual vacantes elaborado y publicado / 1 Plan anual  vacantes a  elaborar y publicar</v>
      </c>
      <c r="T219" s="112">
        <f>VLOOKUP($A219,'PA GPS 2026 '!$A$4:$V$461,T$4,0)</f>
        <v>46037</v>
      </c>
      <c r="U219" s="112">
        <f>VLOOKUP($A219,'PA GPS 2026 '!$A$4:$V$461,U$4,0)</f>
        <v>46063</v>
      </c>
      <c r="V219" s="111" t="str">
        <f>VLOOKUP($A219,'PA GPS 2026 '!$A$4:$V$461,V$4,0)</f>
        <v>111-GRUPO DE TRABAJO DE ADMINISTRACIÓN DE PERSONAL</v>
      </c>
    </row>
    <row r="220" spans="1:22" ht="58.5" customHeight="1" x14ac:dyDescent="0.25">
      <c r="A220" s="12" t="s">
        <v>77</v>
      </c>
      <c r="B220" s="108" t="str">
        <f>VLOOKUP($A220,'PA GPS 2026 '!$A$4:$V$461,B$4,0)</f>
        <v>111-GRUPO DE TRABAJO DE ADMINISTRACIÓN DE PERSONAL</v>
      </c>
      <c r="C220" s="108">
        <f>VLOOKUP($A220,'PA GPS 2026 '!$A$4:$V$461,C$4,0)</f>
        <v>0</v>
      </c>
      <c r="D220" s="108" t="str">
        <f>VLOOKUP($A220,'PA GPS 2026 '!$A$4:$V$461,D$4,0)</f>
        <v>Actividad propia</v>
      </c>
      <c r="E220" s="108" t="str">
        <f>VLOOKUP($A220,'PA GPS 2026 '!$A$4:$V$461,E$4,0)</f>
        <v>111.2.1</v>
      </c>
      <c r="F220" s="108" t="str">
        <f>VLOOKUP($A220,'PA GPS 2026 '!$A$4:$V$461,F$4,0)</f>
        <v>N/A</v>
      </c>
      <c r="G220" s="108" t="str">
        <f>VLOOKUP($A220,'PA GPS 2026 '!$A$4:$V$461,G$4,0)</f>
        <v>N/A</v>
      </c>
      <c r="H220" s="108" t="str">
        <f>VLOOKUP($A220,'PA GPS 2026 '!$A$4:$V$461,H$4,0)</f>
        <v>N/A</v>
      </c>
      <c r="I220" s="108" t="str">
        <f>VLOOKUP($A220,'PA GPS 2026 '!$A$4:$V$461,I$4,0)</f>
        <v>N/A</v>
      </c>
      <c r="J220" s="108" t="str">
        <f>VLOOKUP($A220,'PA GPS 2026 '!$A$4:$V$461,J$4,0)</f>
        <v>N/A</v>
      </c>
      <c r="K220" s="108" t="str">
        <f>VLOOKUP($A220,'PA GPS 2026 '!$A$4:$V$461,K$4,0)</f>
        <v>N/A</v>
      </c>
      <c r="L220" s="108" t="str">
        <f>VLOOKUP($A220,'PA GPS 2026 '!$A$4:$V$461,L$4,0)</f>
        <v>N/A</v>
      </c>
      <c r="M220" s="108" t="str">
        <f>VLOOKUP($A220,'PA GPS 2026 '!$A$4:$V$461,M$4,0)</f>
        <v>N/A</v>
      </c>
      <c r="N220" s="108" t="str">
        <f>VLOOKUP($A220,'PA GPS 2026 '!$A$4:$V$461,N$4,0)</f>
        <v>N/A</v>
      </c>
      <c r="O220" s="108" t="str">
        <f>VLOOKUP($A220,'PA GPS 2026 '!$A$4:$V$461,O$4,0)</f>
        <v>Elaborar el Plan anual de Vacantes (Plan anual de vacantes elaborado)</v>
      </c>
      <c r="P220" s="108">
        <f>VLOOKUP($A220,'PA GPS 2026 '!$A$4:$V$461,P$4,0)</f>
        <v>50</v>
      </c>
      <c r="Q220" s="108">
        <f>VLOOKUP($A220,'PA GPS 2026 '!$A$4:$V$461,Q$4,0)</f>
        <v>1</v>
      </c>
      <c r="R220" s="108" t="str">
        <f>VLOOKUP($A220,'PA GPS 2026 '!$A$4:$V$461,R$4,0)</f>
        <v>Númerica</v>
      </c>
      <c r="S220" s="108" t="str">
        <f>VLOOKUP($A220,'PA GPS 2026 '!$A$4:$V$461,S$4,0)</f>
        <v># de Plan anual de vacantes elaborado / 1 Plan anual de  vacantes a elaborar</v>
      </c>
      <c r="T220" s="109">
        <f>VLOOKUP($A220,'PA GPS 2026 '!$A$4:$V$461,T$4,0)</f>
        <v>46037</v>
      </c>
      <c r="U220" s="109">
        <f>VLOOKUP($A220,'PA GPS 2026 '!$A$4:$V$461,U$4,0)</f>
        <v>46063</v>
      </c>
      <c r="V220" s="108" t="str">
        <f>VLOOKUP($A220,'PA GPS 2026 '!$A$4:$V$461,V$4,0)</f>
        <v>111-GRUPO DE TRABAJO DE ADMINISTRACIÓN DE PERSONAL</v>
      </c>
    </row>
    <row r="221" spans="1:22" ht="58.5" customHeight="1" x14ac:dyDescent="0.25">
      <c r="A221" s="12" t="s">
        <v>79</v>
      </c>
      <c r="B221" s="108" t="str">
        <f>VLOOKUP($A221,'PA GPS 2026 '!$A$4:$V$461,B$4,0)</f>
        <v>111-GRUPO DE TRABAJO DE ADMINISTRACIÓN DE PERSONAL</v>
      </c>
      <c r="C221" s="108">
        <f>VLOOKUP($A221,'PA GPS 2026 '!$A$4:$V$461,C$4,0)</f>
        <v>0</v>
      </c>
      <c r="D221" s="108" t="str">
        <f>VLOOKUP($A221,'PA GPS 2026 '!$A$4:$V$461,D$4,0)</f>
        <v>Actividad propia</v>
      </c>
      <c r="E221" s="108" t="str">
        <f>VLOOKUP($A221,'PA GPS 2026 '!$A$4:$V$461,E$4,0)</f>
        <v>111.2.2</v>
      </c>
      <c r="F221" s="108" t="str">
        <f>VLOOKUP($A221,'PA GPS 2026 '!$A$4:$V$461,F$4,0)</f>
        <v>N/A</v>
      </c>
      <c r="G221" s="108" t="str">
        <f>VLOOKUP($A221,'PA GPS 2026 '!$A$4:$V$461,G$4,0)</f>
        <v>N/A</v>
      </c>
      <c r="H221" s="108" t="str">
        <f>VLOOKUP($A221,'PA GPS 2026 '!$A$4:$V$461,H$4,0)</f>
        <v>N/A</v>
      </c>
      <c r="I221" s="108" t="str">
        <f>VLOOKUP($A221,'PA GPS 2026 '!$A$4:$V$461,I$4,0)</f>
        <v>N/A</v>
      </c>
      <c r="J221" s="108" t="str">
        <f>VLOOKUP($A221,'PA GPS 2026 '!$A$4:$V$461,J$4,0)</f>
        <v>N/A</v>
      </c>
      <c r="K221" s="108" t="str">
        <f>VLOOKUP($A221,'PA GPS 2026 '!$A$4:$V$461,K$4,0)</f>
        <v>N/A</v>
      </c>
      <c r="L221" s="108" t="str">
        <f>VLOOKUP($A221,'PA GPS 2026 '!$A$4:$V$461,L$4,0)</f>
        <v>N/A</v>
      </c>
      <c r="M221" s="108" t="str">
        <f>VLOOKUP($A221,'PA GPS 2026 '!$A$4:$V$461,M$4,0)</f>
        <v>N/A</v>
      </c>
      <c r="N221" s="108" t="str">
        <f>VLOOKUP($A221,'PA GPS 2026 '!$A$4:$V$461,N$4,0)</f>
        <v>N/A</v>
      </c>
      <c r="O221" s="108" t="str">
        <f>VLOOKUP($A221,'PA GPS 2026 '!$A$4:$V$461,O$4,0)</f>
        <v>Publicar el Plan anual de Vacantes (Captura de publicación y/o certificado de publicación)</v>
      </c>
      <c r="P221" s="108">
        <f>VLOOKUP($A221,'PA GPS 2026 '!$A$4:$V$461,P$4,0)</f>
        <v>50</v>
      </c>
      <c r="Q221" s="108">
        <f>VLOOKUP($A221,'PA GPS 2026 '!$A$4:$V$461,Q$4,0)</f>
        <v>1</v>
      </c>
      <c r="R221" s="108" t="str">
        <f>VLOOKUP($A221,'PA GPS 2026 '!$A$4:$V$461,R$4,0)</f>
        <v>Númerica</v>
      </c>
      <c r="S221" s="108" t="str">
        <f>VLOOKUP($A221,'PA GPS 2026 '!$A$4:$V$461,S$4,0)</f>
        <v># de Plan anual de vacantes publicado / 1 Plan anual vacantes a publicar</v>
      </c>
      <c r="T221" s="109">
        <f>VLOOKUP($A221,'PA GPS 2026 '!$A$4:$V$461,T$4,0)</f>
        <v>46037</v>
      </c>
      <c r="U221" s="109">
        <f>VLOOKUP($A221,'PA GPS 2026 '!$A$4:$V$461,U$4,0)</f>
        <v>46063</v>
      </c>
      <c r="V221" s="108" t="str">
        <f>VLOOKUP($A221,'PA GPS 2026 '!$A$4:$V$461,V$4,0)</f>
        <v>111-GRUPO DE TRABAJO DE ADMINISTRACIÓN DE PERSONAL</v>
      </c>
    </row>
    <row r="222" spans="1:22" ht="58.5" customHeight="1" x14ac:dyDescent="0.25">
      <c r="A222" s="12" t="s">
        <v>81</v>
      </c>
      <c r="B222" s="111" t="str">
        <f>VLOOKUP($A222,'PA GPS 2026 '!$A$4:$V$461,B$4,0)</f>
        <v>111-GRUPO DE TRABAJO DE ADMINISTRACIÓN DE PERSONAL</v>
      </c>
      <c r="C222" s="111">
        <f>VLOOKUP($A222,'PA GPS 2026 '!$A$4:$V$461,C$4,0)</f>
        <v>0</v>
      </c>
      <c r="D222" s="111" t="str">
        <f>VLOOKUP($A222,'PA GPS 2026 '!$A$4:$V$461,D$4,0)</f>
        <v>Producto</v>
      </c>
      <c r="E222" s="111" t="str">
        <f>VLOOKUP($A222,'PA GPS 2026 '!$A$4:$V$461,E$4,0)</f>
        <v>111.3</v>
      </c>
      <c r="F222" s="111" t="str">
        <f>VLOOKUP($A222,'PA GPS 2026 '!$A$4:$V$461,F$4,0)</f>
        <v>Innovador</v>
      </c>
      <c r="G222" s="111" t="str">
        <f>VLOOKUP($A222,'PA GPS 2026 '!$A$4:$V$461,G$4,0)</f>
        <v xml:space="preserve">Fortalecer la infraestructura, uso y aprovechamiento de las tecnologías de la información, para optimizar la capacidad institucional
</v>
      </c>
      <c r="H222" s="111" t="str">
        <f>VLOOKUP($A222,'PA GPS 2026 '!$A$4:$V$461,H$4,0)</f>
        <v xml:space="preserve">Cumplimiento de productos del PAI asociados a Fortalecer la infraestructura, uso y aprovechamiento de las tecnologías de la información, para optimizar la capacidad institucional
</v>
      </c>
      <c r="I222" s="111" t="str">
        <f>VLOOKUP($A222,'PA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22" s="111" t="str">
        <f>VLOOKUP($A222,'PA GPS 2026 '!$A$4:$V$461,J$4,0)</f>
        <v>N/A</v>
      </c>
      <c r="K222" s="111" t="str">
        <f>VLOOKUP($A222,'PA GPS 2026 '!$A$4:$V$461,K$4,0)</f>
        <v>Si</v>
      </c>
      <c r="L222" s="111" t="str">
        <f>VLOOKUP($A222,'PA GPS 2026 '!$A$4:$V$461,L$4,0)</f>
        <v>N/A</v>
      </c>
      <c r="M222" s="111" t="str">
        <f>VLOOKUP($A222,'PA GPS 2026 '!$A$4:$V$461,M$4,0)</f>
        <v>Política de Gestión Estratégica del Talento Humano _DIMENSIÓN Talento humano</v>
      </c>
      <c r="N222" s="111" t="str">
        <f>VLOOKUP($A222,'PA GPS 2026 '!$A$4:$V$461,N$4,0)</f>
        <v>PES - Transformación Institucional</v>
      </c>
      <c r="O222" s="111" t="str">
        <f>VLOOKUP($A222,'PA GPS 2026 '!$A$4:$V$461,O$4,0)</f>
        <v>Funcionalidad para la expedición automática de certificaciones laborales con funciones históricas Fase I,  diseñada e implementada (Informe final consolidado del plan de trabajo)</v>
      </c>
      <c r="P222" s="111">
        <f>VLOOKUP($A222,'PA GPS 2026 '!$A$4:$V$461,P$4,0)</f>
        <v>50</v>
      </c>
      <c r="Q222" s="111">
        <f>VLOOKUP($A222,'PA GPS 2026 '!$A$4:$V$461,Q$4,0)</f>
        <v>1</v>
      </c>
      <c r="R222" s="111" t="str">
        <f>VLOOKUP($A222,'PA GPS 2026 '!$A$4:$V$461,R$4,0)</f>
        <v>Númerica</v>
      </c>
      <c r="S222" s="111" t="str">
        <f>VLOOKUP($A222,'PA GPS 2026 '!$A$4:$V$461,S$4,0)</f>
        <v># de Módulo para Expedición de Certificaciones Laborales con Funciones, diseñado e implementado. / 1 Módulo para Expedición de Certificaciones Laborales con Funciones, a diseñar e implementar.</v>
      </c>
      <c r="T222" s="112">
        <f>VLOOKUP($A222,'PA GPS 2026 '!$A$4:$V$461,T$4,0)</f>
        <v>46082</v>
      </c>
      <c r="U222" s="112">
        <f>VLOOKUP($A222,'PA GPS 2026 '!$A$4:$V$461,U$4,0)</f>
        <v>46371</v>
      </c>
      <c r="V222" s="111" t="str">
        <f>VLOOKUP($A222,'PA GPS 2026 '!$A$4:$V$461,V$4,0)</f>
        <v>111-GRUPO DE TRABAJO DE ADMINISTRACIÓN DE PERSONAL;
20-OFICINA DE TECNOLOGÍA E INFORMÁTICA</v>
      </c>
    </row>
    <row r="223" spans="1:22" ht="58.5" customHeight="1" x14ac:dyDescent="0.25">
      <c r="A223" s="12" t="s">
        <v>84</v>
      </c>
      <c r="B223" s="108" t="str">
        <f>VLOOKUP($A223,'PA GPS 2026 '!$A$4:$V$461,B$4,0)</f>
        <v>111-GRUPO DE TRABAJO DE ADMINISTRACIÓN DE PERSONAL</v>
      </c>
      <c r="C223" s="108">
        <f>VLOOKUP($A223,'PA GPS 2026 '!$A$4:$V$461,C$4,0)</f>
        <v>0</v>
      </c>
      <c r="D223" s="108" t="str">
        <f>VLOOKUP($A223,'PA GPS 2026 '!$A$4:$V$461,D$4,0)</f>
        <v>Actividad propia</v>
      </c>
      <c r="E223" s="108" t="str">
        <f>VLOOKUP($A223,'PA GPS 2026 '!$A$4:$V$461,E$4,0)</f>
        <v>111.3.1</v>
      </c>
      <c r="F223" s="108" t="str">
        <f>VLOOKUP($A223,'PA GPS 2026 '!$A$4:$V$461,F$4,0)</f>
        <v>N/A</v>
      </c>
      <c r="G223" s="108" t="str">
        <f>VLOOKUP($A223,'PA GPS 2026 '!$A$4:$V$461,G$4,0)</f>
        <v>N/A</v>
      </c>
      <c r="H223" s="108" t="str">
        <f>VLOOKUP($A223,'PA GPS 2026 '!$A$4:$V$461,H$4,0)</f>
        <v>N/A</v>
      </c>
      <c r="I223" s="108" t="str">
        <f>VLOOKUP($A223,'PA GPS 2026 '!$A$4:$V$461,I$4,0)</f>
        <v>N/A</v>
      </c>
      <c r="J223" s="108" t="str">
        <f>VLOOKUP($A223,'PA GPS 2026 '!$A$4:$V$461,J$4,0)</f>
        <v>N/A</v>
      </c>
      <c r="K223" s="108" t="str">
        <f>VLOOKUP($A223,'PA GPS 2026 '!$A$4:$V$461,K$4,0)</f>
        <v>N/A</v>
      </c>
      <c r="L223" s="108" t="str">
        <f>VLOOKUP($A223,'PA GPS 2026 '!$A$4:$V$461,L$4,0)</f>
        <v>N/A</v>
      </c>
      <c r="M223" s="108" t="str">
        <f>VLOOKUP($A223,'PA GPS 2026 '!$A$4:$V$461,M$4,0)</f>
        <v>N/A</v>
      </c>
      <c r="N223" s="108" t="str">
        <f>VLOOKUP($A223,'PA GPS 2026 '!$A$4:$V$461,N$4,0)</f>
        <v>N/A</v>
      </c>
      <c r="O223" s="108" t="str">
        <f>VLOOKUP($A223,'PA GPS 2026 '!$A$4:$V$461,O$4,0)</f>
        <v>Elaborar plan de trabajo para efectuar la implementación de la expedición automática de certificaciones laborales con funciones históricas de servidores de la SIC en SIGEP Fase I (Plan de trabajo elaborado)</v>
      </c>
      <c r="P223" s="108">
        <f>VLOOKUP($A223,'PA GPS 2026 '!$A$4:$V$461,P$4,0)</f>
        <v>50</v>
      </c>
      <c r="Q223" s="108">
        <f>VLOOKUP($A223,'PA GPS 2026 '!$A$4:$V$461,Q$4,0)</f>
        <v>1</v>
      </c>
      <c r="R223" s="108" t="str">
        <f>VLOOKUP($A223,'PA GPS 2026 '!$A$4:$V$461,R$4,0)</f>
        <v>Númerica</v>
      </c>
      <c r="S223" s="108" t="str">
        <f>VLOOKUP($A223,'PA GPS 2026 '!$A$4:$V$461,S$4,0)</f>
        <v># de Plan de Trabajo realizado / 1 Plan de trabajo a realizar</v>
      </c>
      <c r="T223" s="109">
        <f>VLOOKUP($A223,'PA GPS 2026 '!$A$4:$V$461,T$4,0)</f>
        <v>46082</v>
      </c>
      <c r="U223" s="109">
        <f>VLOOKUP($A223,'PA GPS 2026 '!$A$4:$V$461,U$4,0)</f>
        <v>46171</v>
      </c>
      <c r="V223" s="108" t="str">
        <f>VLOOKUP($A223,'PA GPS 2026 '!$A$4:$V$461,V$4,0)</f>
        <v>111-GRUPO DE TRABAJO DE ADMINISTRACIÓN DE PERSONAL;
20-OFICINA DE TECNOLOGÍA E INFORMÁTICA</v>
      </c>
    </row>
    <row r="224" spans="1:22" ht="58.5" customHeight="1" x14ac:dyDescent="0.25">
      <c r="A224" s="12" t="s">
        <v>86</v>
      </c>
      <c r="B224" s="108" t="str">
        <f>VLOOKUP($A224,'PA GPS 2026 '!$A$4:$V$461,B$4,0)</f>
        <v>111-GRUPO DE TRABAJO DE ADMINISTRACIÓN DE PERSONAL</v>
      </c>
      <c r="C224" s="108">
        <f>VLOOKUP($A224,'PA GPS 2026 '!$A$4:$V$461,C$4,0)</f>
        <v>0</v>
      </c>
      <c r="D224" s="108" t="str">
        <f>VLOOKUP($A224,'PA GPS 2026 '!$A$4:$V$461,D$4,0)</f>
        <v>Actividad propia</v>
      </c>
      <c r="E224" s="108" t="str">
        <f>VLOOKUP($A224,'PA GPS 2026 '!$A$4:$V$461,E$4,0)</f>
        <v>111.3.2</v>
      </c>
      <c r="F224" s="108" t="str">
        <f>VLOOKUP($A224,'PA GPS 2026 '!$A$4:$V$461,F$4,0)</f>
        <v>N/A</v>
      </c>
      <c r="G224" s="108" t="str">
        <f>VLOOKUP($A224,'PA GPS 2026 '!$A$4:$V$461,G$4,0)</f>
        <v>N/A</v>
      </c>
      <c r="H224" s="108" t="str">
        <f>VLOOKUP($A224,'PA GPS 2026 '!$A$4:$V$461,H$4,0)</f>
        <v>N/A</v>
      </c>
      <c r="I224" s="108" t="str">
        <f>VLOOKUP($A224,'PA GPS 2026 '!$A$4:$V$461,I$4,0)</f>
        <v>N/A</v>
      </c>
      <c r="J224" s="108" t="str">
        <f>VLOOKUP($A224,'PA GPS 2026 '!$A$4:$V$461,J$4,0)</f>
        <v>N/A</v>
      </c>
      <c r="K224" s="108" t="str">
        <f>VLOOKUP($A224,'PA GPS 2026 '!$A$4:$V$461,K$4,0)</f>
        <v>N/A</v>
      </c>
      <c r="L224" s="108" t="str">
        <f>VLOOKUP($A224,'PA GPS 2026 '!$A$4:$V$461,L$4,0)</f>
        <v>N/A</v>
      </c>
      <c r="M224" s="108" t="str">
        <f>VLOOKUP($A224,'PA GPS 2026 '!$A$4:$V$461,M$4,0)</f>
        <v>N/A</v>
      </c>
      <c r="N224" s="108" t="str">
        <f>VLOOKUP($A224,'PA GPS 2026 '!$A$4:$V$461,N$4,0)</f>
        <v>N/A</v>
      </c>
      <c r="O224" s="108" t="str">
        <f>VLOOKUP($A224,'PA GPS 2026 '!$A$4:$V$461,O$4,0)</f>
        <v>Ejecutar el plan de trabajo para efectuar la implementación de la expedición automática de certificaciones laborales con funciones históricas de servidores de la SIC en SIGEP Fase I. (entrega de informes mensuales sobre el estado de avance del cumplimiento del plan de trabajo).</v>
      </c>
      <c r="P224" s="108">
        <f>VLOOKUP($A224,'PA GPS 2026 '!$A$4:$V$461,P$4,0)</f>
        <v>50</v>
      </c>
      <c r="Q224" s="108">
        <f>VLOOKUP($A224,'PA GPS 2026 '!$A$4:$V$461,Q$4,0)</f>
        <v>100</v>
      </c>
      <c r="R224" s="108" t="str">
        <f>VLOOKUP($A224,'PA GPS 2026 '!$A$4:$V$461,R$4,0)</f>
        <v>Porcentual</v>
      </c>
      <c r="S224" s="108" t="str">
        <f>VLOOKUP($A224,'PA GPS 2026 '!$A$4:$V$461,S$4,0)</f>
        <v>% de Porcentaje ponderado de avance en la ejecución del plan / 100% de Porcentaje plan a ejecutar</v>
      </c>
      <c r="T224" s="109">
        <f>VLOOKUP($A224,'PA GPS 2026 '!$A$4:$V$461,T$4,0)</f>
        <v>46174</v>
      </c>
      <c r="U224" s="109">
        <f>VLOOKUP($A224,'PA GPS 2026 '!$A$4:$V$461,U$4,0)</f>
        <v>46371</v>
      </c>
      <c r="V224" s="108" t="str">
        <f>VLOOKUP($A224,'PA GPS 2026 '!$A$4:$V$461,V$4,0)</f>
        <v>111-GRUPO DE TRABAJO DE ADMINISTRACIÓN DE PERSONAL;
20-OFICINA DE TECNOLOGÍA E INFORMÁTICA</v>
      </c>
    </row>
    <row r="225" spans="1:22" ht="58.5" customHeight="1" x14ac:dyDescent="0.25">
      <c r="A225" s="12" t="s">
        <v>114</v>
      </c>
      <c r="B225" s="111" t="str">
        <f>VLOOKUP($A225,'PA GPS 2026 '!$A$4:$V$461,B$4,0)</f>
        <v>117-GRUPO DE TRABAJO DE DESARROLLO DE TALENTO HUMANO</v>
      </c>
      <c r="C225" s="111">
        <f>VLOOKUP($A225,'PA GPS 2026 '!$A$4:$V$461,C$4,0)</f>
        <v>0</v>
      </c>
      <c r="D225" s="111" t="str">
        <f>VLOOKUP($A225,'PA GPS 2026 '!$A$4:$V$461,D$4,0)</f>
        <v>Producto</v>
      </c>
      <c r="E225" s="111" t="str">
        <f>VLOOKUP($A225,'PA GPS 2026 '!$A$4:$V$461,E$4,0)</f>
        <v>117.1</v>
      </c>
      <c r="F225" s="111" t="str">
        <f>VLOOKUP($A225,'PA GPS 2026 '!$A$4:$V$461,F$4,0)</f>
        <v>Operativo</v>
      </c>
      <c r="G225" s="111" t="str">
        <f>VLOOKUP($A225,'PA GPS 2026 '!$A$4:$V$461,G$4,0)</f>
        <v xml:space="preserve">Fortalecer la gestión de la información, el conocimiento y la innovación para optimizar la capacidad institucional 
</v>
      </c>
      <c r="H225" s="111" t="str">
        <f>VLOOKUP($A225,'PA GPS 2026 '!$A$4:$V$461,H$4,0)</f>
        <v xml:space="preserve">Cumplimiento de productos del PAI asociados a Fortalecer la gestión de la información, el conocimiento y la innovación para optimizar la capacidad institucional 
</v>
      </c>
      <c r="I225" s="111" t="str">
        <f>VLOOKUP($A225,'PA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25" s="111" t="str">
        <f>VLOOKUP($A225,'PA GPS 2026 '!$A$4:$V$461,J$4,0)</f>
        <v>N/A</v>
      </c>
      <c r="K225" s="111" t="str">
        <f>VLOOKUP($A225,'PA GPS 2026 '!$A$4:$V$461,K$4,0)</f>
        <v>No</v>
      </c>
      <c r="L225" s="111" t="str">
        <f>VLOOKUP($A225,'PA GPS 2026 '!$A$4:$V$461,L$4,0)</f>
        <v>FUNCIONAMIENTO</v>
      </c>
      <c r="M225" s="111" t="str">
        <f>VLOOKUP($A225,'PA GPS 2026 '!$A$4:$V$461,M$4,0)</f>
        <v>Política de Gestión Estratégica del Talento Humano _DIMENSIÓN Talento humano</v>
      </c>
      <c r="N225" s="111" t="str">
        <f>VLOOKUP($A225,'PA GPS 2026 '!$A$4:$V$461,N$4,0)</f>
        <v>Decreto 612 de 2018</v>
      </c>
      <c r="O225" s="111" t="str">
        <f>VLOOKUP($A225,'PA GPS 2026 '!$A$4:$V$461,O$4,0)</f>
        <v>Documento del Plan Estratégico de Talento Humano, elaborado y publicado (Plan elaborado y captura de pantalla de la publicación en la página web de la SIC e Intrasic)</v>
      </c>
      <c r="P225" s="111">
        <f>VLOOKUP($A225,'PA GPS 2026 '!$A$4:$V$461,P$4,0)</f>
        <v>20</v>
      </c>
      <c r="Q225" s="111">
        <f>VLOOKUP($A225,'PA GPS 2026 '!$A$4:$V$461,Q$4,0)</f>
        <v>1</v>
      </c>
      <c r="R225" s="111" t="str">
        <f>VLOOKUP($A225,'PA GPS 2026 '!$A$4:$V$461,R$4,0)</f>
        <v>Númerica</v>
      </c>
      <c r="S225" s="111" t="str">
        <f>VLOOKUP($A225,'PA GPS 2026 '!$A$4:$V$461,S$4,0)</f>
        <v># de Plan estratégico de talento humano elaborado y publicado / 1 Plan estratégico de talento humano a elaborar y publicar</v>
      </c>
      <c r="T225" s="112">
        <f>VLOOKUP($A225,'PA GPS 2026 '!$A$4:$V$461,T$4,0)</f>
        <v>46037</v>
      </c>
      <c r="U225" s="112">
        <f>VLOOKUP($A225,'PA GPS 2026 '!$A$4:$V$461,U$4,0)</f>
        <v>46069</v>
      </c>
      <c r="V225" s="111" t="str">
        <f>VLOOKUP($A225,'PA GPS 2026 '!$A$4:$V$461,V$4,0)</f>
        <v>117-GRUPO DE TRABAJO DE DESARROLLO DE TALENTO HUMANO</v>
      </c>
    </row>
    <row r="226" spans="1:22" ht="58.5" customHeight="1" x14ac:dyDescent="0.25">
      <c r="A226" s="12" t="s">
        <v>115</v>
      </c>
      <c r="B226" s="108" t="str">
        <f>VLOOKUP($A226,'PA GPS 2026 '!$A$4:$V$461,B$4,0)</f>
        <v>117-GRUPO DE TRABAJO DE DESARROLLO DE TALENTO HUMANO</v>
      </c>
      <c r="C226" s="108">
        <f>VLOOKUP($A226,'PA GPS 2026 '!$A$4:$V$461,C$4,0)</f>
        <v>0</v>
      </c>
      <c r="D226" s="108" t="str">
        <f>VLOOKUP($A226,'PA GPS 2026 '!$A$4:$V$461,D$4,0)</f>
        <v>Actividad propia</v>
      </c>
      <c r="E226" s="108" t="str">
        <f>VLOOKUP($A226,'PA GPS 2026 '!$A$4:$V$461,E$4,0)</f>
        <v>117.1.1</v>
      </c>
      <c r="F226" s="108" t="str">
        <f>VLOOKUP($A226,'PA GPS 2026 '!$A$4:$V$461,F$4,0)</f>
        <v>N/A</v>
      </c>
      <c r="G226" s="108" t="str">
        <f>VLOOKUP($A226,'PA GPS 2026 '!$A$4:$V$461,G$4,0)</f>
        <v>N/A</v>
      </c>
      <c r="H226" s="108" t="str">
        <f>VLOOKUP($A226,'PA GPS 2026 '!$A$4:$V$461,H$4,0)</f>
        <v>N/A</v>
      </c>
      <c r="I226" s="108" t="str">
        <f>VLOOKUP($A226,'PA GPS 2026 '!$A$4:$V$461,I$4,0)</f>
        <v>N/A</v>
      </c>
      <c r="J226" s="108" t="str">
        <f>VLOOKUP($A226,'PA GPS 2026 '!$A$4:$V$461,J$4,0)</f>
        <v>N/A</v>
      </c>
      <c r="K226" s="108" t="str">
        <f>VLOOKUP($A226,'PA GPS 2026 '!$A$4:$V$461,K$4,0)</f>
        <v>N/A</v>
      </c>
      <c r="L226" s="108" t="str">
        <f>VLOOKUP($A226,'PA GPS 2026 '!$A$4:$V$461,L$4,0)</f>
        <v>N/A</v>
      </c>
      <c r="M226" s="108" t="str">
        <f>VLOOKUP($A226,'PA GPS 2026 '!$A$4:$V$461,M$4,0)</f>
        <v>N/A</v>
      </c>
      <c r="N226" s="108" t="str">
        <f>VLOOKUP($A226,'PA GPS 2026 '!$A$4:$V$461,N$4,0)</f>
        <v>N/A</v>
      </c>
      <c r="O226" s="108" t="str">
        <f>VLOOKUP($A226,'PA GPS 2026 '!$A$4:$V$461,O$4,0)</f>
        <v>Elaborar el documento del Plan Estratégico de Talento Humano (Documento del plan/único entregable)</v>
      </c>
      <c r="P226" s="108">
        <f>VLOOKUP($A226,'PA GPS 2026 '!$A$4:$V$461,P$4,0)</f>
        <v>50</v>
      </c>
      <c r="Q226" s="108">
        <f>VLOOKUP($A226,'PA GPS 2026 '!$A$4:$V$461,Q$4,0)</f>
        <v>1</v>
      </c>
      <c r="R226" s="108" t="str">
        <f>VLOOKUP($A226,'PA GPS 2026 '!$A$4:$V$461,R$4,0)</f>
        <v>Númerica</v>
      </c>
      <c r="S226" s="108" t="str">
        <f>VLOOKUP($A226,'PA GPS 2026 '!$A$4:$V$461,S$4,0)</f>
        <v># de Plan estratégico elaborado / 1 Plan estratégico a elaborar</v>
      </c>
      <c r="T226" s="109">
        <f>VLOOKUP($A226,'PA GPS 2026 '!$A$4:$V$461,T$4,0)</f>
        <v>46037</v>
      </c>
      <c r="U226" s="109">
        <f>VLOOKUP($A226,'PA GPS 2026 '!$A$4:$V$461,U$4,0)</f>
        <v>46052</v>
      </c>
      <c r="V226" s="108" t="str">
        <f>VLOOKUP($A226,'PA GPS 2026 '!$A$4:$V$461,V$4,0)</f>
        <v>117-GRUPO DE TRABAJO DE DESARROLLO DE TALENTO HUMANO</v>
      </c>
    </row>
    <row r="227" spans="1:22" ht="58.5" customHeight="1" x14ac:dyDescent="0.25">
      <c r="A227" s="12" t="s">
        <v>116</v>
      </c>
      <c r="B227" s="108" t="str">
        <f>VLOOKUP($A227,'PA GPS 2026 '!$A$4:$V$461,B$4,0)</f>
        <v>117-GRUPO DE TRABAJO DE DESARROLLO DE TALENTO HUMANO</v>
      </c>
      <c r="C227" s="108">
        <f>VLOOKUP($A227,'PA GPS 2026 '!$A$4:$V$461,C$4,0)</f>
        <v>0</v>
      </c>
      <c r="D227" s="108" t="str">
        <f>VLOOKUP($A227,'PA GPS 2026 '!$A$4:$V$461,D$4,0)</f>
        <v>Actividad propia</v>
      </c>
      <c r="E227" s="108" t="str">
        <f>VLOOKUP($A227,'PA GPS 2026 '!$A$4:$V$461,E$4,0)</f>
        <v>117.1.2</v>
      </c>
      <c r="F227" s="108" t="str">
        <f>VLOOKUP($A227,'PA GPS 2026 '!$A$4:$V$461,F$4,0)</f>
        <v>N/A</v>
      </c>
      <c r="G227" s="108" t="str">
        <f>VLOOKUP($A227,'PA GPS 2026 '!$A$4:$V$461,G$4,0)</f>
        <v>N/A</v>
      </c>
      <c r="H227" s="108" t="str">
        <f>VLOOKUP($A227,'PA GPS 2026 '!$A$4:$V$461,H$4,0)</f>
        <v>N/A</v>
      </c>
      <c r="I227" s="108" t="str">
        <f>VLOOKUP($A227,'PA GPS 2026 '!$A$4:$V$461,I$4,0)</f>
        <v>N/A</v>
      </c>
      <c r="J227" s="108" t="str">
        <f>VLOOKUP($A227,'PA GPS 2026 '!$A$4:$V$461,J$4,0)</f>
        <v>N/A</v>
      </c>
      <c r="K227" s="108" t="str">
        <f>VLOOKUP($A227,'PA GPS 2026 '!$A$4:$V$461,K$4,0)</f>
        <v>N/A</v>
      </c>
      <c r="L227" s="108" t="str">
        <f>VLOOKUP($A227,'PA GPS 2026 '!$A$4:$V$461,L$4,0)</f>
        <v>N/A</v>
      </c>
      <c r="M227" s="108" t="str">
        <f>VLOOKUP($A227,'PA GPS 2026 '!$A$4:$V$461,M$4,0)</f>
        <v>N/A</v>
      </c>
      <c r="N227" s="108" t="str">
        <f>VLOOKUP($A227,'PA GPS 2026 '!$A$4:$V$461,N$4,0)</f>
        <v>N/A</v>
      </c>
      <c r="O227" s="108" t="str">
        <f>VLOOKUP($A227,'PA GPS 2026 '!$A$4:$V$461,O$4,0)</f>
        <v>Publicar el Plan Estratégico de Talento Humano (Captura de pantalla de la publicación en página web de la SIC e Intrasic)</v>
      </c>
      <c r="P227" s="108">
        <f>VLOOKUP($A227,'PA GPS 2026 '!$A$4:$V$461,P$4,0)</f>
        <v>50</v>
      </c>
      <c r="Q227" s="108">
        <f>VLOOKUP($A227,'PA GPS 2026 '!$A$4:$V$461,Q$4,0)</f>
        <v>1</v>
      </c>
      <c r="R227" s="108" t="str">
        <f>VLOOKUP($A227,'PA GPS 2026 '!$A$4:$V$461,R$4,0)</f>
        <v>Númerica</v>
      </c>
      <c r="S227" s="108" t="str">
        <f>VLOOKUP($A227,'PA GPS 2026 '!$A$4:$V$461,S$4,0)</f>
        <v># de Plan estratégico publicado / 1 Plan estratégico a publicar</v>
      </c>
      <c r="T227" s="109">
        <f>VLOOKUP($A227,'PA GPS 2026 '!$A$4:$V$461,T$4,0)</f>
        <v>46052</v>
      </c>
      <c r="U227" s="109">
        <f>VLOOKUP($A227,'PA GPS 2026 '!$A$4:$V$461,U$4,0)</f>
        <v>46069</v>
      </c>
      <c r="V227" s="108" t="str">
        <f>VLOOKUP($A227,'PA GPS 2026 '!$A$4:$V$461,V$4,0)</f>
        <v>117-GRUPO DE TRABAJO DE DESARROLLO DE TALENTO HUMANO</v>
      </c>
    </row>
    <row r="228" spans="1:22" ht="58.5" customHeight="1" x14ac:dyDescent="0.25">
      <c r="A228" s="12" t="s">
        <v>117</v>
      </c>
      <c r="B228" s="111" t="str">
        <f>VLOOKUP($A228,'PA GPS 2026 '!$A$4:$V$461,B$4,0)</f>
        <v>117-GRUPO DE TRABAJO DE DESARROLLO DE TALENTO HUMANO</v>
      </c>
      <c r="C228" s="111">
        <f>VLOOKUP($A228,'PA GPS 2026 '!$A$4:$V$461,C$4,0)</f>
        <v>0</v>
      </c>
      <c r="D228" s="111" t="str">
        <f>VLOOKUP($A228,'PA GPS 2026 '!$A$4:$V$461,D$4,0)</f>
        <v>Producto</v>
      </c>
      <c r="E228" s="111" t="str">
        <f>VLOOKUP($A228,'PA GPS 2026 '!$A$4:$V$461,E$4,0)</f>
        <v>117.2</v>
      </c>
      <c r="F228" s="111" t="str">
        <f>VLOOKUP($A228,'PA GPS 2026 '!$A$4:$V$461,F$4,0)</f>
        <v>Operativo</v>
      </c>
      <c r="G228" s="111" t="str">
        <f>VLOOKUP($A228,'PA GPS 2026 '!$A$4:$V$461,G$4,0)</f>
        <v xml:space="preserve">Fortalecer la gestión de la información, el conocimiento y la innovación para optimizar la capacidad institucional 
</v>
      </c>
      <c r="H228" s="111" t="str">
        <f>VLOOKUP($A228,'PA GPS 2026 '!$A$4:$V$461,H$4,0)</f>
        <v xml:space="preserve">Cumplimiento de productos del PAI asociados a Fortalecer la gestión de la información, el conocimiento y la innovación para optimizar la capacidad institucional 
</v>
      </c>
      <c r="I228" s="111" t="str">
        <f>VLOOKUP($A228,'PA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28" s="111" t="str">
        <f>VLOOKUP($A228,'PA GPS 2026 '!$A$4:$V$461,J$4,0)</f>
        <v>N/A</v>
      </c>
      <c r="K228" s="111" t="str">
        <f>VLOOKUP($A228,'PA GPS 2026 '!$A$4:$V$461,K$4,0)</f>
        <v>No</v>
      </c>
      <c r="L228" s="111" t="str">
        <f>VLOOKUP($A228,'PA GPS 2026 '!$A$4:$V$461,L$4,0)</f>
        <v>N/A</v>
      </c>
      <c r="M228" s="111" t="str">
        <f>VLOOKUP($A228,'PA GPS 2026 '!$A$4:$V$461,M$4,0)</f>
        <v>Política de Gestión Estratégica del Talento Humano _DIMENSIÓN Talento humano</v>
      </c>
      <c r="N228" s="111" t="str">
        <f>VLOOKUP($A228,'PA GPS 2026 '!$A$4:$V$461,N$4,0)</f>
        <v>PEI- Plan Estratégico Institucional</v>
      </c>
      <c r="O228" s="111" t="str">
        <f>VLOOKUP($A228,'PA GPS 2026 '!$A$4:$V$461,O$4,0)</f>
        <v>Objetivo de mejora Empresas Familiarmente Responsables efr, cumplido (Informe consolidado de cumplimiento de objetivos de mejora, único entregable)</v>
      </c>
      <c r="P228" s="111">
        <f>VLOOKUP($A228,'PA GPS 2026 '!$A$4:$V$461,P$4,0)</f>
        <v>20</v>
      </c>
      <c r="Q228" s="111">
        <f>VLOOKUP($A228,'PA GPS 2026 '!$A$4:$V$461,Q$4,0)</f>
        <v>100</v>
      </c>
      <c r="R228" s="111" t="str">
        <f>VLOOKUP($A228,'PA GPS 2026 '!$A$4:$V$461,R$4,0)</f>
        <v>Porcentual</v>
      </c>
      <c r="S228" s="111" t="str">
        <f>VLOOKUP($A228,'PA GPS 2026 '!$A$4:$V$461,S$4,0)</f>
        <v>% de Objetivo de mejora efr cumplidos / 100% de Objetivo de mejora a cumplir</v>
      </c>
      <c r="T228" s="112">
        <f>VLOOKUP($A228,'PA GPS 2026 '!$A$4:$V$461,T$4,0)</f>
        <v>46055</v>
      </c>
      <c r="U228" s="112">
        <f>VLOOKUP($A228,'PA GPS 2026 '!$A$4:$V$461,U$4,0)</f>
        <v>46384</v>
      </c>
      <c r="V228" s="111" t="str">
        <f>VLOOKUP($A228,'PA GPS 2026 '!$A$4:$V$461,V$4,0)</f>
        <v>117-GRUPO DE TRABAJO DE DESARROLLO DE TALENTO HUMANO</v>
      </c>
    </row>
    <row r="229" spans="1:22" ht="58.5" customHeight="1" x14ac:dyDescent="0.25">
      <c r="A229" s="12" t="s">
        <v>118</v>
      </c>
      <c r="B229" s="108" t="str">
        <f>VLOOKUP($A229,'PA GPS 2026 '!$A$4:$V$461,B$4,0)</f>
        <v>117-GRUPO DE TRABAJO DE DESARROLLO DE TALENTO HUMANO</v>
      </c>
      <c r="C229" s="108">
        <f>VLOOKUP($A229,'PA GPS 2026 '!$A$4:$V$461,C$4,0)</f>
        <v>0</v>
      </c>
      <c r="D229" s="108" t="str">
        <f>VLOOKUP($A229,'PA GPS 2026 '!$A$4:$V$461,D$4,0)</f>
        <v>Actividad propia</v>
      </c>
      <c r="E229" s="108" t="str">
        <f>VLOOKUP($A229,'PA GPS 2026 '!$A$4:$V$461,E$4,0)</f>
        <v>117.2.1</v>
      </c>
      <c r="F229" s="108" t="str">
        <f>VLOOKUP($A229,'PA GPS 2026 '!$A$4:$V$461,F$4,0)</f>
        <v>N/A</v>
      </c>
      <c r="G229" s="108" t="str">
        <f>VLOOKUP($A229,'PA GPS 2026 '!$A$4:$V$461,G$4,0)</f>
        <v>N/A</v>
      </c>
      <c r="H229" s="108" t="str">
        <f>VLOOKUP($A229,'PA GPS 2026 '!$A$4:$V$461,H$4,0)</f>
        <v>N/A</v>
      </c>
      <c r="I229" s="108" t="str">
        <f>VLOOKUP($A229,'PA GPS 2026 '!$A$4:$V$461,I$4,0)</f>
        <v>N/A</v>
      </c>
      <c r="J229" s="108" t="str">
        <f>VLOOKUP($A229,'PA GPS 2026 '!$A$4:$V$461,J$4,0)</f>
        <v>N/A</v>
      </c>
      <c r="K229" s="108" t="str">
        <f>VLOOKUP($A229,'PA GPS 2026 '!$A$4:$V$461,K$4,0)</f>
        <v>N/A</v>
      </c>
      <c r="L229" s="108" t="str">
        <f>VLOOKUP($A229,'PA GPS 2026 '!$A$4:$V$461,L$4,0)</f>
        <v>N/A</v>
      </c>
      <c r="M229" s="108" t="str">
        <f>VLOOKUP($A229,'PA GPS 2026 '!$A$4:$V$461,M$4,0)</f>
        <v>N/A</v>
      </c>
      <c r="N229" s="108" t="str">
        <f>VLOOKUP($A229,'PA GPS 2026 '!$A$4:$V$461,N$4,0)</f>
        <v>N/A</v>
      </c>
      <c r="O229" s="108" t="str">
        <f>VLOOKUP($A229,'PA GPS 2026 '!$A$4:$V$461,O$4,0)</f>
        <v>Establecer plan de trabajo con acciones, fechas y responsables, para el cumplimiento de los objetivos de mejora efr (Plan de trabajo / único entregable)</v>
      </c>
      <c r="P229" s="108">
        <f>VLOOKUP($A229,'PA GPS 2026 '!$A$4:$V$461,P$4,0)</f>
        <v>50</v>
      </c>
      <c r="Q229" s="108">
        <f>VLOOKUP($A229,'PA GPS 2026 '!$A$4:$V$461,Q$4,0)</f>
        <v>1</v>
      </c>
      <c r="R229" s="108" t="str">
        <f>VLOOKUP($A229,'PA GPS 2026 '!$A$4:$V$461,R$4,0)</f>
        <v>Númerica</v>
      </c>
      <c r="S229" s="108" t="str">
        <f>VLOOKUP($A229,'PA GPS 2026 '!$A$4:$V$461,S$4,0)</f>
        <v># de Objetivos de mejora efr cumplidos / 1 Objetivos de mejora a cumplir</v>
      </c>
      <c r="T229" s="109">
        <f>VLOOKUP($A229,'PA GPS 2026 '!$A$4:$V$461,T$4,0)</f>
        <v>46055</v>
      </c>
      <c r="U229" s="109">
        <f>VLOOKUP($A229,'PA GPS 2026 '!$A$4:$V$461,U$4,0)</f>
        <v>46080</v>
      </c>
      <c r="V229" s="108" t="str">
        <f>VLOOKUP($A229,'PA GPS 2026 '!$A$4:$V$461,V$4,0)</f>
        <v>117-GRUPO DE TRABAJO DE DESARROLLO DE TALENTO HUMANO</v>
      </c>
    </row>
    <row r="230" spans="1:22" ht="58.5" customHeight="1" x14ac:dyDescent="0.25">
      <c r="A230" s="12" t="s">
        <v>119</v>
      </c>
      <c r="B230" s="108" t="str">
        <f>VLOOKUP($A230,'PA GPS 2026 '!$A$4:$V$461,B$4,0)</f>
        <v>117-GRUPO DE TRABAJO DE DESARROLLO DE TALENTO HUMANO</v>
      </c>
      <c r="C230" s="108">
        <f>VLOOKUP($A230,'PA GPS 2026 '!$A$4:$V$461,C$4,0)</f>
        <v>0</v>
      </c>
      <c r="D230" s="108" t="str">
        <f>VLOOKUP($A230,'PA GPS 2026 '!$A$4:$V$461,D$4,0)</f>
        <v>Actividad propia</v>
      </c>
      <c r="E230" s="108" t="str">
        <f>VLOOKUP($A230,'PA GPS 2026 '!$A$4:$V$461,E$4,0)</f>
        <v>117.2.2</v>
      </c>
      <c r="F230" s="108" t="str">
        <f>VLOOKUP($A230,'PA GPS 2026 '!$A$4:$V$461,F$4,0)</f>
        <v>N/A</v>
      </c>
      <c r="G230" s="108" t="str">
        <f>VLOOKUP($A230,'PA GPS 2026 '!$A$4:$V$461,G$4,0)</f>
        <v>N/A</v>
      </c>
      <c r="H230" s="108" t="str">
        <f>VLOOKUP($A230,'PA GPS 2026 '!$A$4:$V$461,H$4,0)</f>
        <v>N/A</v>
      </c>
      <c r="I230" s="108" t="str">
        <f>VLOOKUP($A230,'PA GPS 2026 '!$A$4:$V$461,I$4,0)</f>
        <v>N/A</v>
      </c>
      <c r="J230" s="108" t="str">
        <f>VLOOKUP($A230,'PA GPS 2026 '!$A$4:$V$461,J$4,0)</f>
        <v>N/A</v>
      </c>
      <c r="K230" s="108" t="str">
        <f>VLOOKUP($A230,'PA GPS 2026 '!$A$4:$V$461,K$4,0)</f>
        <v>N/A</v>
      </c>
      <c r="L230" s="108" t="str">
        <f>VLOOKUP($A230,'PA GPS 2026 '!$A$4:$V$461,L$4,0)</f>
        <v>N/A</v>
      </c>
      <c r="M230" s="108" t="str">
        <f>VLOOKUP($A230,'PA GPS 2026 '!$A$4:$V$461,M$4,0)</f>
        <v>N/A</v>
      </c>
      <c r="N230" s="108" t="str">
        <f>VLOOKUP($A230,'PA GPS 2026 '!$A$4:$V$461,N$4,0)</f>
        <v>N/A</v>
      </c>
      <c r="O230" s="108" t="str">
        <f>VLOOKUP($A230,'PA GPS 2026 '!$A$4:$V$461,O$4,0)</f>
        <v>Ejecutar el plan de trabajo para el cumplimiento de los objetivos de mejora efr (Informes trimestrales (4) de seguimiento y soportes documentales de cumplimiento)</v>
      </c>
      <c r="P230" s="108">
        <f>VLOOKUP($A230,'PA GPS 2026 '!$A$4:$V$461,P$4,0)</f>
        <v>50</v>
      </c>
      <c r="Q230" s="108">
        <f>VLOOKUP($A230,'PA GPS 2026 '!$A$4:$V$461,Q$4,0)</f>
        <v>100</v>
      </c>
      <c r="R230" s="108" t="str">
        <f>VLOOKUP($A230,'PA GPS 2026 '!$A$4:$V$461,R$4,0)</f>
        <v>Porcentual</v>
      </c>
      <c r="S230" s="108" t="str">
        <f>VLOOKUP($A230,'PA GPS 2026 '!$A$4:$V$461,S$4,0)</f>
        <v>% de Plan ejecutado / 100% de Plan a ejecutar</v>
      </c>
      <c r="T230" s="109">
        <f>VLOOKUP($A230,'PA GPS 2026 '!$A$4:$V$461,T$4,0)</f>
        <v>46080</v>
      </c>
      <c r="U230" s="109">
        <f>VLOOKUP($A230,'PA GPS 2026 '!$A$4:$V$461,U$4,0)</f>
        <v>46384</v>
      </c>
      <c r="V230" s="108" t="str">
        <f>VLOOKUP($A230,'PA GPS 2026 '!$A$4:$V$461,V$4,0)</f>
        <v>117-GRUPO DE TRABAJO DE DESARROLLO DE TALENTO HUMANO</v>
      </c>
    </row>
    <row r="231" spans="1:22" ht="58.5" customHeight="1" x14ac:dyDescent="0.25">
      <c r="A231" s="12" t="s">
        <v>120</v>
      </c>
      <c r="B231" s="111" t="str">
        <f>VLOOKUP($A231,'PA GPS 2026 '!$A$4:$V$461,B$4,0)</f>
        <v>117-GRUPO DE TRABAJO DE DESARROLLO DE TALENTO HUMANO</v>
      </c>
      <c r="C231" s="111">
        <f>VLOOKUP($A231,'PA GPS 2026 '!$A$4:$V$461,C$4,0)</f>
        <v>0</v>
      </c>
      <c r="D231" s="111" t="str">
        <f>VLOOKUP($A231,'PA GPS 2026 '!$A$4:$V$461,D$4,0)</f>
        <v>Producto</v>
      </c>
      <c r="E231" s="111" t="str">
        <f>VLOOKUP($A231,'PA GPS 2026 '!$A$4:$V$461,E$4,0)</f>
        <v>117.3</v>
      </c>
      <c r="F231" s="111" t="str">
        <f>VLOOKUP($A231,'PA GPS 2026 '!$A$4:$V$461,F$4,0)</f>
        <v>Operativo</v>
      </c>
      <c r="G231" s="111" t="str">
        <f>VLOOKUP($A231,'PA GPS 2026 '!$A$4:$V$461,G$4,0)</f>
        <v xml:space="preserve">Fortalecer la gestión de la información, el conocimiento y la innovación para optimizar la capacidad institucional 
</v>
      </c>
      <c r="H231" s="111" t="str">
        <f>VLOOKUP($A231,'PA GPS 2026 '!$A$4:$V$461,H$4,0)</f>
        <v xml:space="preserve">Cumplimiento de productos del PAI asociados a Fortalecer la gestión de la información, el conocimiento y la innovación para optimizar la capacidad institucional 
</v>
      </c>
      <c r="I231" s="111" t="str">
        <f>VLOOKUP($A231,'PA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31" s="111" t="str">
        <f>VLOOKUP($A231,'PA GPS 2026 '!$A$4:$V$461,J$4,0)</f>
        <v>N/A</v>
      </c>
      <c r="K231" s="111" t="str">
        <f>VLOOKUP($A231,'PA GPS 2026 '!$A$4:$V$461,K$4,0)</f>
        <v>No</v>
      </c>
      <c r="L231" s="111" t="str">
        <f>VLOOKUP($A231,'PA GPS 2026 '!$A$4:$V$461,L$4,0)</f>
        <v>FUNCIONAMIENTO</v>
      </c>
      <c r="M231" s="111" t="str">
        <f>VLOOKUP($A231,'PA GPS 2026 '!$A$4:$V$461,M$4,0)</f>
        <v>Política de Gestión Estratégica del Talento Humano _DIMENSIÓN Talento humano</v>
      </c>
      <c r="N231" s="111" t="str">
        <f>VLOOKUP($A231,'PA GPS 2026 '!$A$4:$V$461,N$4,0)</f>
        <v>Decreto 612 de 2018</v>
      </c>
      <c r="O231" s="111" t="str">
        <f>VLOOKUP($A231,'PA GPS 2026 '!$A$4:$V$461,O$4,0)</f>
        <v>Plan de Bienestar Social y Estímulos, elaborado y ejecutado (Informe semestral de la ejecución del plan)</v>
      </c>
      <c r="P231" s="111">
        <f>VLOOKUP($A231,'PA GPS 2026 '!$A$4:$V$461,P$4,0)</f>
        <v>20</v>
      </c>
      <c r="Q231" s="111">
        <f>VLOOKUP($A231,'PA GPS 2026 '!$A$4:$V$461,Q$4,0)</f>
        <v>100</v>
      </c>
      <c r="R231" s="111" t="str">
        <f>VLOOKUP($A231,'PA GPS 2026 '!$A$4:$V$461,R$4,0)</f>
        <v>Porcentual</v>
      </c>
      <c r="S231" s="111" t="str">
        <f>VLOOKUP($A231,'PA GPS 2026 '!$A$4:$V$461,S$4,0)</f>
        <v>% de Plan de bienestar elaborado y ejecutado / 100% de Plan de bienestar social y estímulos a elaborar y ejecutar</v>
      </c>
      <c r="T231" s="112">
        <f>VLOOKUP($A231,'PA GPS 2026 '!$A$4:$V$461,T$4,0)</f>
        <v>46035</v>
      </c>
      <c r="U231" s="112">
        <f>VLOOKUP($A231,'PA GPS 2026 '!$A$4:$V$461,U$4,0)</f>
        <v>46384</v>
      </c>
      <c r="V231" s="111" t="str">
        <f>VLOOKUP($A231,'PA GPS 2026 '!$A$4:$V$461,V$4,0)</f>
        <v>117-GRUPO DE TRABAJO DE DESARROLLO DE TALENTO HUMANO</v>
      </c>
    </row>
    <row r="232" spans="1:22" ht="58.5" customHeight="1" x14ac:dyDescent="0.25">
      <c r="A232" s="12" t="s">
        <v>121</v>
      </c>
      <c r="B232" s="108" t="str">
        <f>VLOOKUP($A232,'PA GPS 2026 '!$A$4:$V$461,B$4,0)</f>
        <v>117-GRUPO DE TRABAJO DE DESARROLLO DE TALENTO HUMANO</v>
      </c>
      <c r="C232" s="108">
        <f>VLOOKUP($A232,'PA GPS 2026 '!$A$4:$V$461,C$4,0)</f>
        <v>0</v>
      </c>
      <c r="D232" s="108" t="str">
        <f>VLOOKUP($A232,'PA GPS 2026 '!$A$4:$V$461,D$4,0)</f>
        <v>Actividad propia</v>
      </c>
      <c r="E232" s="108" t="str">
        <f>VLOOKUP($A232,'PA GPS 2026 '!$A$4:$V$461,E$4,0)</f>
        <v>117.3.1</v>
      </c>
      <c r="F232" s="108" t="str">
        <f>VLOOKUP($A232,'PA GPS 2026 '!$A$4:$V$461,F$4,0)</f>
        <v>N/A</v>
      </c>
      <c r="G232" s="108" t="str">
        <f>VLOOKUP($A232,'PA GPS 2026 '!$A$4:$V$461,G$4,0)</f>
        <v>N/A</v>
      </c>
      <c r="H232" s="108" t="str">
        <f>VLOOKUP($A232,'PA GPS 2026 '!$A$4:$V$461,H$4,0)</f>
        <v>N/A</v>
      </c>
      <c r="I232" s="108" t="str">
        <f>VLOOKUP($A232,'PA GPS 2026 '!$A$4:$V$461,I$4,0)</f>
        <v>N/A</v>
      </c>
      <c r="J232" s="108" t="str">
        <f>VLOOKUP($A232,'PA GPS 2026 '!$A$4:$V$461,J$4,0)</f>
        <v>N/A</v>
      </c>
      <c r="K232" s="108" t="str">
        <f>VLOOKUP($A232,'PA GPS 2026 '!$A$4:$V$461,K$4,0)</f>
        <v>N/A</v>
      </c>
      <c r="L232" s="108" t="str">
        <f>VLOOKUP($A232,'PA GPS 2026 '!$A$4:$V$461,L$4,0)</f>
        <v>N/A</v>
      </c>
      <c r="M232" s="108" t="str">
        <f>VLOOKUP($A232,'PA GPS 2026 '!$A$4:$V$461,M$4,0)</f>
        <v>N/A</v>
      </c>
      <c r="N232" s="108" t="str">
        <f>VLOOKUP($A232,'PA GPS 2026 '!$A$4:$V$461,N$4,0)</f>
        <v>N/A</v>
      </c>
      <c r="O232" s="108" t="str">
        <f>VLOOKUP($A232,'PA GPS 2026 '!$A$4:$V$461,O$4,0)</f>
        <v>Elaborar y presentar para aprobación del Comité Institucional de Gestión y Desempeño la propuesta del Plan de Bienestar Social y Estímulos (Acta de Comité Institucional de Gestión y Desempeño aprobando el Plan de Bienestar Social y Estímulos-único entregable)</v>
      </c>
      <c r="P232" s="108">
        <f>VLOOKUP($A232,'PA GPS 2026 '!$A$4:$V$461,P$4,0)</f>
        <v>33</v>
      </c>
      <c r="Q232" s="108">
        <f>VLOOKUP($A232,'PA GPS 2026 '!$A$4:$V$461,Q$4,0)</f>
        <v>1</v>
      </c>
      <c r="R232" s="108" t="str">
        <f>VLOOKUP($A232,'PA GPS 2026 '!$A$4:$V$461,R$4,0)</f>
        <v>Númerica</v>
      </c>
      <c r="S232" s="108" t="str">
        <f>VLOOKUP($A232,'PA GPS 2026 '!$A$4:$V$461,S$4,0)</f>
        <v># de Plan de bienestar social y estímulos aprobado / 1 Plan de bienestar social y estímulos a aprobar</v>
      </c>
      <c r="T232" s="109">
        <f>VLOOKUP($A232,'PA GPS 2026 '!$A$4:$V$461,T$4,0)</f>
        <v>46035</v>
      </c>
      <c r="U232" s="109">
        <f>VLOOKUP($A232,'PA GPS 2026 '!$A$4:$V$461,U$4,0)</f>
        <v>46052</v>
      </c>
      <c r="V232" s="108" t="str">
        <f>VLOOKUP($A232,'PA GPS 2026 '!$A$4:$V$461,V$4,0)</f>
        <v>117-GRUPO DE TRABAJO DE DESARROLLO DE TALENTO HUMANO</v>
      </c>
    </row>
    <row r="233" spans="1:22" ht="58.5" customHeight="1" x14ac:dyDescent="0.25">
      <c r="A233" s="12" t="s">
        <v>122</v>
      </c>
      <c r="B233" s="108" t="str">
        <f>VLOOKUP($A233,'PA GPS 2026 '!$A$4:$V$461,B$4,0)</f>
        <v>117-GRUPO DE TRABAJO DE DESARROLLO DE TALENTO HUMANO</v>
      </c>
      <c r="C233" s="108">
        <f>VLOOKUP($A233,'PA GPS 2026 '!$A$4:$V$461,C$4,0)</f>
        <v>0</v>
      </c>
      <c r="D233" s="108" t="str">
        <f>VLOOKUP($A233,'PA GPS 2026 '!$A$4:$V$461,D$4,0)</f>
        <v>Actividad propia</v>
      </c>
      <c r="E233" s="108" t="str">
        <f>VLOOKUP($A233,'PA GPS 2026 '!$A$4:$V$461,E$4,0)</f>
        <v>117.3.2</v>
      </c>
      <c r="F233" s="108" t="str">
        <f>VLOOKUP($A233,'PA GPS 2026 '!$A$4:$V$461,F$4,0)</f>
        <v>N/A</v>
      </c>
      <c r="G233" s="108" t="str">
        <f>VLOOKUP($A233,'PA GPS 2026 '!$A$4:$V$461,G$4,0)</f>
        <v>N/A</v>
      </c>
      <c r="H233" s="108" t="str">
        <f>VLOOKUP($A233,'PA GPS 2026 '!$A$4:$V$461,H$4,0)</f>
        <v>N/A</v>
      </c>
      <c r="I233" s="108" t="str">
        <f>VLOOKUP($A233,'PA GPS 2026 '!$A$4:$V$461,I$4,0)</f>
        <v>N/A</v>
      </c>
      <c r="J233" s="108" t="str">
        <f>VLOOKUP($A233,'PA GPS 2026 '!$A$4:$V$461,J$4,0)</f>
        <v>N/A</v>
      </c>
      <c r="K233" s="108" t="str">
        <f>VLOOKUP($A233,'PA GPS 2026 '!$A$4:$V$461,K$4,0)</f>
        <v>N/A</v>
      </c>
      <c r="L233" s="108" t="str">
        <f>VLOOKUP($A233,'PA GPS 2026 '!$A$4:$V$461,L$4,0)</f>
        <v>N/A</v>
      </c>
      <c r="M233" s="108" t="str">
        <f>VLOOKUP($A233,'PA GPS 2026 '!$A$4:$V$461,M$4,0)</f>
        <v>N/A</v>
      </c>
      <c r="N233" s="108" t="str">
        <f>VLOOKUP($A233,'PA GPS 2026 '!$A$4:$V$461,N$4,0)</f>
        <v>N/A</v>
      </c>
      <c r="O233" s="108" t="str">
        <f>VLOOKUP($A233,'PA GPS 2026 '!$A$4:$V$461,O$4,0)</f>
        <v>Realizar la Resolución de adopción del Plan de Bienestar Social y Estímulos y publicar el plan aprobado en la página web e intrasic (Resolución adoptando el Plan de Bienestar Social y Estímulos y Soporte de publicación del plan)</v>
      </c>
      <c r="P233" s="108">
        <f>VLOOKUP($A233,'PA GPS 2026 '!$A$4:$V$461,P$4,0)</f>
        <v>33</v>
      </c>
      <c r="Q233" s="108">
        <f>VLOOKUP($A233,'PA GPS 2026 '!$A$4:$V$461,Q$4,0)</f>
        <v>1</v>
      </c>
      <c r="R233" s="108" t="str">
        <f>VLOOKUP($A233,'PA GPS 2026 '!$A$4:$V$461,R$4,0)</f>
        <v>Númerica</v>
      </c>
      <c r="S233" s="108" t="str">
        <f>VLOOKUP($A233,'PA GPS 2026 '!$A$4:$V$461,S$4,0)</f>
        <v># de Resolución adoptando el plan de bienestar social y estímulos realizada / 1 Resolución adoptando el plan de bienestar social y estímulos a realizar</v>
      </c>
      <c r="T233" s="109">
        <f>VLOOKUP($A233,'PA GPS 2026 '!$A$4:$V$461,T$4,0)</f>
        <v>46035</v>
      </c>
      <c r="U233" s="109">
        <f>VLOOKUP($A233,'PA GPS 2026 '!$A$4:$V$461,U$4,0)</f>
        <v>46052</v>
      </c>
      <c r="V233" s="108" t="str">
        <f>VLOOKUP($A233,'PA GPS 2026 '!$A$4:$V$461,V$4,0)</f>
        <v>117-GRUPO DE TRABAJO DE DESARROLLO DE TALENTO HUMANO</v>
      </c>
    </row>
    <row r="234" spans="1:22" ht="58.5" customHeight="1" x14ac:dyDescent="0.25">
      <c r="A234" s="12" t="s">
        <v>1125</v>
      </c>
      <c r="B234" s="108" t="str">
        <f>VLOOKUP($A234,'PA GPS 2026 '!$A$4:$V$461,B$4,0)</f>
        <v>117-GRUPO DE TRABAJO DE DESARROLLO DE TALENTO HUMANO</v>
      </c>
      <c r="C234" s="108">
        <f>VLOOKUP($A234,'PA GPS 2026 '!$A$4:$V$461,C$4,0)</f>
        <v>0</v>
      </c>
      <c r="D234" s="108" t="str">
        <f>VLOOKUP($A234,'PA GPS 2026 '!$A$4:$V$461,D$4,0)</f>
        <v>Actividad propia</v>
      </c>
      <c r="E234" s="108" t="str">
        <f>VLOOKUP($A234,'PA GPS 2026 '!$A$4:$V$461,E$4,0)</f>
        <v>117.3.3</v>
      </c>
      <c r="F234" s="108" t="str">
        <f>VLOOKUP($A234,'PA GPS 2026 '!$A$4:$V$461,F$4,0)</f>
        <v>N/A</v>
      </c>
      <c r="G234" s="108" t="str">
        <f>VLOOKUP($A234,'PA GPS 2026 '!$A$4:$V$461,G$4,0)</f>
        <v>N/A</v>
      </c>
      <c r="H234" s="108" t="str">
        <f>VLOOKUP($A234,'PA GPS 2026 '!$A$4:$V$461,H$4,0)</f>
        <v>N/A</v>
      </c>
      <c r="I234" s="108" t="str">
        <f>VLOOKUP($A234,'PA GPS 2026 '!$A$4:$V$461,I$4,0)</f>
        <v>N/A</v>
      </c>
      <c r="J234" s="108" t="str">
        <f>VLOOKUP($A234,'PA GPS 2026 '!$A$4:$V$461,J$4,0)</f>
        <v>N/A</v>
      </c>
      <c r="K234" s="108" t="str">
        <f>VLOOKUP($A234,'PA GPS 2026 '!$A$4:$V$461,K$4,0)</f>
        <v>N/A</v>
      </c>
      <c r="L234" s="108" t="str">
        <f>VLOOKUP($A234,'PA GPS 2026 '!$A$4:$V$461,L$4,0)</f>
        <v>N/A</v>
      </c>
      <c r="M234" s="108" t="str">
        <f>VLOOKUP($A234,'PA GPS 2026 '!$A$4:$V$461,M$4,0)</f>
        <v>N/A</v>
      </c>
      <c r="N234" s="108" t="str">
        <f>VLOOKUP($A234,'PA GPS 2026 '!$A$4:$V$461,N$4,0)</f>
        <v>N/A</v>
      </c>
      <c r="O234" s="108" t="str">
        <f>VLOOKUP($A234,'PA GPS 2026 '!$A$4:$V$461,O$4,0)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P234" s="108">
        <f>VLOOKUP($A234,'PA GPS 2026 '!$A$4:$V$461,P$4,0)</f>
        <v>34</v>
      </c>
      <c r="Q234" s="108">
        <f>VLOOKUP($A234,'PA GPS 2026 '!$A$4:$V$461,Q$4,0)</f>
        <v>100</v>
      </c>
      <c r="R234" s="108" t="str">
        <f>VLOOKUP($A234,'PA GPS 2026 '!$A$4:$V$461,R$4,0)</f>
        <v>Porcentual</v>
      </c>
      <c r="S234" s="108" t="str">
        <f>VLOOKUP($A234,'PA GPS 2026 '!$A$4:$V$461,S$4,0)</f>
        <v>% de Actividades o Porcentaje de ejecución del Plan / 100% de Actividades a ejecutar o Porcentaje del Plan a ejecutar</v>
      </c>
      <c r="T234" s="109">
        <f>VLOOKUP($A234,'PA GPS 2026 '!$A$4:$V$461,T$4,0)</f>
        <v>46055</v>
      </c>
      <c r="U234" s="109">
        <f>VLOOKUP($A234,'PA GPS 2026 '!$A$4:$V$461,U$4,0)</f>
        <v>46384</v>
      </c>
      <c r="V234" s="108" t="str">
        <f>VLOOKUP($A234,'PA GPS 2026 '!$A$4:$V$461,V$4,0)</f>
        <v>117-GRUPO DE TRABAJO DE DESARROLLO DE TALENTO HUMANO</v>
      </c>
    </row>
    <row r="235" spans="1:22" ht="58.5" customHeight="1" x14ac:dyDescent="0.25">
      <c r="A235" s="12" t="s">
        <v>124</v>
      </c>
      <c r="B235" s="111" t="str">
        <f>VLOOKUP($A235,'PA GPS 2026 '!$A$4:$V$461,B$4,0)</f>
        <v>117-GRUPO DE TRABAJO DE DESARROLLO DE TALENTO HUMANO</v>
      </c>
      <c r="C235" s="111">
        <f>VLOOKUP($A235,'PA GPS 2026 '!$A$4:$V$461,C$4,0)</f>
        <v>0</v>
      </c>
      <c r="D235" s="111" t="str">
        <f>VLOOKUP($A235,'PA GPS 2026 '!$A$4:$V$461,D$4,0)</f>
        <v>Producto</v>
      </c>
      <c r="E235" s="111" t="str">
        <f>VLOOKUP($A235,'PA GPS 2026 '!$A$4:$V$461,E$4,0)</f>
        <v>117.4</v>
      </c>
      <c r="F235" s="111" t="str">
        <f>VLOOKUP($A235,'PA GPS 2026 '!$A$4:$V$461,F$4,0)</f>
        <v>Operativo</v>
      </c>
      <c r="G235" s="111" t="str">
        <f>VLOOKUP($A235,'PA GPS 2026 '!$A$4:$V$461,G$4,0)</f>
        <v xml:space="preserve">Fortalecer la gestión de la información, el conocimiento y la innovación para optimizar la capacidad institucional 
</v>
      </c>
      <c r="H235" s="111" t="str">
        <f>VLOOKUP($A235,'PA GPS 2026 '!$A$4:$V$461,H$4,0)</f>
        <v xml:space="preserve">Cumplimiento de productos del PAI asociados a Fortalecer la gestión de la información, el conocimiento y la innovación para optimizar la capacidad institucional 
</v>
      </c>
      <c r="I235" s="111" t="str">
        <f>VLOOKUP($A235,'PA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35" s="111" t="str">
        <f>VLOOKUP($A235,'PA GPS 2026 '!$A$4:$V$461,J$4,0)</f>
        <v>N/A</v>
      </c>
      <c r="K235" s="111" t="str">
        <f>VLOOKUP($A235,'PA GPS 2026 '!$A$4:$V$461,K$4,0)</f>
        <v>No</v>
      </c>
      <c r="L235" s="111" t="str">
        <f>VLOOKUP($A235,'PA GPS 2026 '!$A$4:$V$461,L$4,0)</f>
        <v>FUNCIONAMIENTO</v>
      </c>
      <c r="M235" s="111" t="str">
        <f>VLOOKUP($A235,'PA GPS 2026 '!$A$4:$V$461,M$4,0)</f>
        <v>Política de Gestión Estratégica del Talento Humano _DIMENSIÓN Talento humano</v>
      </c>
      <c r="N235" s="111" t="str">
        <f>VLOOKUP($A235,'PA GPS 2026 '!$A$4:$V$461,N$4,0)</f>
        <v>Decreto 612 de 2018</v>
      </c>
      <c r="O235" s="111" t="str">
        <f>VLOOKUP($A235,'PA GPS 2026 '!$A$4:$V$461,O$4,0)</f>
        <v>Plan de Capacitación, elaborado y ejecutado (Informe semestral de la ejecución del plan)</v>
      </c>
      <c r="P235" s="111">
        <f>VLOOKUP($A235,'PA GPS 2026 '!$A$4:$V$461,P$4,0)</f>
        <v>20</v>
      </c>
      <c r="Q235" s="111">
        <f>VLOOKUP($A235,'PA GPS 2026 '!$A$4:$V$461,Q$4,0)</f>
        <v>100</v>
      </c>
      <c r="R235" s="111" t="str">
        <f>VLOOKUP($A235,'PA GPS 2026 '!$A$4:$V$461,R$4,0)</f>
        <v>Porcentual</v>
      </c>
      <c r="S235" s="111" t="str">
        <f>VLOOKUP($A235,'PA GPS 2026 '!$A$4:$V$461,S$4,0)</f>
        <v>% de Actividades o Porcentaje de ejecución del Plan / 100% de Actividades a ejecutar o Porcentaje del Plan a ejecutar</v>
      </c>
      <c r="T235" s="112">
        <f>VLOOKUP($A235,'PA GPS 2026 '!$A$4:$V$461,T$4,0)</f>
        <v>46035</v>
      </c>
      <c r="U235" s="112">
        <f>VLOOKUP($A235,'PA GPS 2026 '!$A$4:$V$461,U$4,0)</f>
        <v>46384</v>
      </c>
      <c r="V235" s="111" t="str">
        <f>VLOOKUP($A235,'PA GPS 2026 '!$A$4:$V$461,V$4,0)</f>
        <v>117-GRUPO DE TRABAJO DE DESARROLLO DE TALENTO HUMANO</v>
      </c>
    </row>
    <row r="236" spans="1:22" ht="58.5" customHeight="1" x14ac:dyDescent="0.25">
      <c r="A236" s="12" t="s">
        <v>125</v>
      </c>
      <c r="B236" s="108" t="str">
        <f>VLOOKUP($A236,'PA GPS 2026 '!$A$4:$V$461,B$4,0)</f>
        <v>117-GRUPO DE TRABAJO DE DESARROLLO DE TALENTO HUMANO</v>
      </c>
      <c r="C236" s="108">
        <f>VLOOKUP($A236,'PA GPS 2026 '!$A$4:$V$461,C$4,0)</f>
        <v>0</v>
      </c>
      <c r="D236" s="108" t="str">
        <f>VLOOKUP($A236,'PA GPS 2026 '!$A$4:$V$461,D$4,0)</f>
        <v>Actividad propia</v>
      </c>
      <c r="E236" s="108" t="str">
        <f>VLOOKUP($A236,'PA GPS 2026 '!$A$4:$V$461,E$4,0)</f>
        <v>117.4.1</v>
      </c>
      <c r="F236" s="108" t="str">
        <f>VLOOKUP($A236,'PA GPS 2026 '!$A$4:$V$461,F$4,0)</f>
        <v>N/A</v>
      </c>
      <c r="G236" s="108" t="str">
        <f>VLOOKUP($A236,'PA GPS 2026 '!$A$4:$V$461,G$4,0)</f>
        <v>N/A</v>
      </c>
      <c r="H236" s="108" t="str">
        <f>VLOOKUP($A236,'PA GPS 2026 '!$A$4:$V$461,H$4,0)</f>
        <v>N/A</v>
      </c>
      <c r="I236" s="108" t="str">
        <f>VLOOKUP($A236,'PA GPS 2026 '!$A$4:$V$461,I$4,0)</f>
        <v>N/A</v>
      </c>
      <c r="J236" s="108" t="str">
        <f>VLOOKUP($A236,'PA GPS 2026 '!$A$4:$V$461,J$4,0)</f>
        <v>N/A</v>
      </c>
      <c r="K236" s="108" t="str">
        <f>VLOOKUP($A236,'PA GPS 2026 '!$A$4:$V$461,K$4,0)</f>
        <v>N/A</v>
      </c>
      <c r="L236" s="108" t="str">
        <f>VLOOKUP($A236,'PA GPS 2026 '!$A$4:$V$461,L$4,0)</f>
        <v>N/A</v>
      </c>
      <c r="M236" s="108" t="str">
        <f>VLOOKUP($A236,'PA GPS 2026 '!$A$4:$V$461,M$4,0)</f>
        <v>N/A</v>
      </c>
      <c r="N236" s="108" t="str">
        <f>VLOOKUP($A236,'PA GPS 2026 '!$A$4:$V$461,N$4,0)</f>
        <v>N/A</v>
      </c>
      <c r="O236" s="108" t="str">
        <f>VLOOKUP($A236,'PA GPS 2026 '!$A$4:$V$461,O$4,0)</f>
        <v>Elaborar y presentar para aprobación del Comité Institucional de Gestión y Desempeño la propuesta del Plan de Capacitación (Acta de Comité Institucional de Gestión y Desempeño aprobando el Plan de Capacitación único entregable)</v>
      </c>
      <c r="P236" s="108">
        <f>VLOOKUP($A236,'PA GPS 2026 '!$A$4:$V$461,P$4,0)</f>
        <v>33</v>
      </c>
      <c r="Q236" s="108">
        <f>VLOOKUP($A236,'PA GPS 2026 '!$A$4:$V$461,Q$4,0)</f>
        <v>1</v>
      </c>
      <c r="R236" s="108" t="str">
        <f>VLOOKUP($A236,'PA GPS 2026 '!$A$4:$V$461,R$4,0)</f>
        <v>Númerica</v>
      </c>
      <c r="S236" s="108" t="str">
        <f>VLOOKUP($A236,'PA GPS 2026 '!$A$4:$V$461,S$4,0)</f>
        <v># de Plan de capacitación  aprobado / 1 Plan de capacitación a aprobar</v>
      </c>
      <c r="T236" s="109">
        <f>VLOOKUP($A236,'PA GPS 2026 '!$A$4:$V$461,T$4,0)</f>
        <v>46035</v>
      </c>
      <c r="U236" s="109">
        <f>VLOOKUP($A236,'PA GPS 2026 '!$A$4:$V$461,U$4,0)</f>
        <v>46052</v>
      </c>
      <c r="V236" s="108" t="str">
        <f>VLOOKUP($A236,'PA GPS 2026 '!$A$4:$V$461,V$4,0)</f>
        <v>117-GRUPO DE TRABAJO DE DESARROLLO DE TALENTO HUMANO</v>
      </c>
    </row>
    <row r="237" spans="1:22" ht="58.5" customHeight="1" x14ac:dyDescent="0.25">
      <c r="A237" s="12" t="s">
        <v>126</v>
      </c>
      <c r="B237" s="108" t="str">
        <f>VLOOKUP($A237,'PA GPS 2026 '!$A$4:$V$461,B$4,0)</f>
        <v>117-GRUPO DE TRABAJO DE DESARROLLO DE TALENTO HUMANO</v>
      </c>
      <c r="C237" s="108">
        <f>VLOOKUP($A237,'PA GPS 2026 '!$A$4:$V$461,C$4,0)</f>
        <v>0</v>
      </c>
      <c r="D237" s="108" t="str">
        <f>VLOOKUP($A237,'PA GPS 2026 '!$A$4:$V$461,D$4,0)</f>
        <v>Actividad propia</v>
      </c>
      <c r="E237" s="108" t="str">
        <f>VLOOKUP($A237,'PA GPS 2026 '!$A$4:$V$461,E$4,0)</f>
        <v>117.4.2</v>
      </c>
      <c r="F237" s="108" t="str">
        <f>VLOOKUP($A237,'PA GPS 2026 '!$A$4:$V$461,F$4,0)</f>
        <v>N/A</v>
      </c>
      <c r="G237" s="108" t="str">
        <f>VLOOKUP($A237,'PA GPS 2026 '!$A$4:$V$461,G$4,0)</f>
        <v>N/A</v>
      </c>
      <c r="H237" s="108" t="str">
        <f>VLOOKUP($A237,'PA GPS 2026 '!$A$4:$V$461,H$4,0)</f>
        <v>N/A</v>
      </c>
      <c r="I237" s="108" t="str">
        <f>VLOOKUP($A237,'PA GPS 2026 '!$A$4:$V$461,I$4,0)</f>
        <v>N/A</v>
      </c>
      <c r="J237" s="108" t="str">
        <f>VLOOKUP($A237,'PA GPS 2026 '!$A$4:$V$461,J$4,0)</f>
        <v>N/A</v>
      </c>
      <c r="K237" s="108" t="str">
        <f>VLOOKUP($A237,'PA GPS 2026 '!$A$4:$V$461,K$4,0)</f>
        <v>N/A</v>
      </c>
      <c r="L237" s="108" t="str">
        <f>VLOOKUP($A237,'PA GPS 2026 '!$A$4:$V$461,L$4,0)</f>
        <v>N/A</v>
      </c>
      <c r="M237" s="108" t="str">
        <f>VLOOKUP($A237,'PA GPS 2026 '!$A$4:$V$461,M$4,0)</f>
        <v>N/A</v>
      </c>
      <c r="N237" s="108" t="str">
        <f>VLOOKUP($A237,'PA GPS 2026 '!$A$4:$V$461,N$4,0)</f>
        <v>N/A</v>
      </c>
      <c r="O237" s="108" t="str">
        <f>VLOOKUP($A237,'PA GPS 2026 '!$A$4:$V$461,O$4,0)</f>
        <v>Realizar la Resolución de adopción del Plan de Capacitación y publicar el plan aprobado en la página web e intrasic (Resolución adoptando el Plan de Capacitación-único entregable)</v>
      </c>
      <c r="P237" s="108">
        <f>VLOOKUP($A237,'PA GPS 2026 '!$A$4:$V$461,P$4,0)</f>
        <v>33</v>
      </c>
      <c r="Q237" s="108">
        <f>VLOOKUP($A237,'PA GPS 2026 '!$A$4:$V$461,Q$4,0)</f>
        <v>1</v>
      </c>
      <c r="R237" s="108" t="str">
        <f>VLOOKUP($A237,'PA GPS 2026 '!$A$4:$V$461,R$4,0)</f>
        <v>Númerica</v>
      </c>
      <c r="S237" s="108" t="str">
        <f>VLOOKUP($A237,'PA GPS 2026 '!$A$4:$V$461,S$4,0)</f>
        <v># de Resolución adoptando el plan de capacitación realizada / 1 Resolución adoptando el plan de capacitación a realizar</v>
      </c>
      <c r="T237" s="109">
        <f>VLOOKUP($A237,'PA GPS 2026 '!$A$4:$V$461,T$4,0)</f>
        <v>46035</v>
      </c>
      <c r="U237" s="109">
        <f>VLOOKUP($A237,'PA GPS 2026 '!$A$4:$V$461,U$4,0)</f>
        <v>46052</v>
      </c>
      <c r="V237" s="108" t="str">
        <f>VLOOKUP($A237,'PA GPS 2026 '!$A$4:$V$461,V$4,0)</f>
        <v>117-GRUPO DE TRABAJO DE DESARROLLO DE TALENTO HUMANO</v>
      </c>
    </row>
    <row r="238" spans="1:22" ht="58.5" customHeight="1" x14ac:dyDescent="0.25">
      <c r="A238" s="12" t="s">
        <v>127</v>
      </c>
      <c r="B238" s="108" t="str">
        <f>VLOOKUP($A238,'PA GPS 2026 '!$A$4:$V$461,B$4,0)</f>
        <v>117-GRUPO DE TRABAJO DE DESARROLLO DE TALENTO HUMANO</v>
      </c>
      <c r="C238" s="108">
        <f>VLOOKUP($A238,'PA GPS 2026 '!$A$4:$V$461,C$4,0)</f>
        <v>0</v>
      </c>
      <c r="D238" s="108" t="str">
        <f>VLOOKUP($A238,'PA GPS 2026 '!$A$4:$V$461,D$4,0)</f>
        <v>Actividad propia</v>
      </c>
      <c r="E238" s="108" t="str">
        <f>VLOOKUP($A238,'PA GPS 2026 '!$A$4:$V$461,E$4,0)</f>
        <v>117.4.3</v>
      </c>
      <c r="F238" s="108" t="str">
        <f>VLOOKUP($A238,'PA GPS 2026 '!$A$4:$V$461,F$4,0)</f>
        <v>N/A</v>
      </c>
      <c r="G238" s="108" t="str">
        <f>VLOOKUP($A238,'PA GPS 2026 '!$A$4:$V$461,G$4,0)</f>
        <v>N/A</v>
      </c>
      <c r="H238" s="108" t="str">
        <f>VLOOKUP($A238,'PA GPS 2026 '!$A$4:$V$461,H$4,0)</f>
        <v>N/A</v>
      </c>
      <c r="I238" s="108" t="str">
        <f>VLOOKUP($A238,'PA GPS 2026 '!$A$4:$V$461,I$4,0)</f>
        <v>N/A</v>
      </c>
      <c r="J238" s="108" t="str">
        <f>VLOOKUP($A238,'PA GPS 2026 '!$A$4:$V$461,J$4,0)</f>
        <v>N/A</v>
      </c>
      <c r="K238" s="108" t="str">
        <f>VLOOKUP($A238,'PA GPS 2026 '!$A$4:$V$461,K$4,0)</f>
        <v>N/A</v>
      </c>
      <c r="L238" s="108" t="str">
        <f>VLOOKUP($A238,'PA GPS 2026 '!$A$4:$V$461,L$4,0)</f>
        <v>N/A</v>
      </c>
      <c r="M238" s="108" t="str">
        <f>VLOOKUP($A238,'PA GPS 2026 '!$A$4:$V$461,M$4,0)</f>
        <v>N/A</v>
      </c>
      <c r="N238" s="108" t="str">
        <f>VLOOKUP($A238,'PA GPS 2026 '!$A$4:$V$461,N$4,0)</f>
        <v>N/A</v>
      </c>
      <c r="O238" s="108" t="str">
        <f>VLOOKUP($A238,'PA GPS 2026 '!$A$4:$V$461,O$4,0)</f>
        <v>Ejecutar el  Plan de Capacitación (Listas de asistencia cuando aplique, captura de pantalla de la reunión de capacitaciones cuando aplique e informe semestral de las actividades realizadas)</v>
      </c>
      <c r="P238" s="108">
        <f>VLOOKUP($A238,'PA GPS 2026 '!$A$4:$V$461,P$4,0)</f>
        <v>34</v>
      </c>
      <c r="Q238" s="108">
        <f>VLOOKUP($A238,'PA GPS 2026 '!$A$4:$V$461,Q$4,0)</f>
        <v>100</v>
      </c>
      <c r="R238" s="108" t="str">
        <f>VLOOKUP($A238,'PA GPS 2026 '!$A$4:$V$461,R$4,0)</f>
        <v>Porcentual</v>
      </c>
      <c r="S238" s="108" t="str">
        <f>VLOOKUP($A238,'PA GPS 2026 '!$A$4:$V$461,S$4,0)</f>
        <v>% de Actividades o Porcentaje de ejecución del Plan / 100% de Actividades a ejecutar o Porcentaje del Plan a ejecutar</v>
      </c>
      <c r="T238" s="109">
        <f>VLOOKUP($A238,'PA GPS 2026 '!$A$4:$V$461,T$4,0)</f>
        <v>46055</v>
      </c>
      <c r="U238" s="109">
        <f>VLOOKUP($A238,'PA GPS 2026 '!$A$4:$V$461,U$4,0)</f>
        <v>46384</v>
      </c>
      <c r="V238" s="108" t="str">
        <f>VLOOKUP($A238,'PA GPS 2026 '!$A$4:$V$461,V$4,0)</f>
        <v>117-GRUPO DE TRABAJO DE DESARROLLO DE TALENTO HUMANO</v>
      </c>
    </row>
    <row r="239" spans="1:22" ht="58.5" customHeight="1" x14ac:dyDescent="0.25">
      <c r="A239" s="12" t="s">
        <v>128</v>
      </c>
      <c r="B239" s="111" t="str">
        <f>VLOOKUP($A239,'PA GPS 2026 '!$A$4:$V$461,B$4,0)</f>
        <v>117-GRUPO DE TRABAJO DE DESARROLLO DE TALENTO HUMANO</v>
      </c>
      <c r="C239" s="111">
        <f>VLOOKUP($A239,'PA GPS 2026 '!$A$4:$V$461,C$4,0)</f>
        <v>0</v>
      </c>
      <c r="D239" s="111" t="str">
        <f>VLOOKUP($A239,'PA GPS 2026 '!$A$4:$V$461,D$4,0)</f>
        <v>Producto</v>
      </c>
      <c r="E239" s="111" t="str">
        <f>VLOOKUP($A239,'PA GPS 2026 '!$A$4:$V$461,E$4,0)</f>
        <v>117.5</v>
      </c>
      <c r="F239" s="111" t="str">
        <f>VLOOKUP($A239,'PA GPS 2026 '!$A$4:$V$461,F$4,0)</f>
        <v>Operativo</v>
      </c>
      <c r="G239" s="111" t="str">
        <f>VLOOKUP($A239,'PA GPS 2026 '!$A$4:$V$461,G$4,0)</f>
        <v xml:space="preserve">Fortalecer la gestión de la información, el conocimiento y la innovación para optimizar la capacidad institucional 
</v>
      </c>
      <c r="H239" s="111" t="str">
        <f>VLOOKUP($A239,'PA GPS 2026 '!$A$4:$V$461,H$4,0)</f>
        <v xml:space="preserve">Cumplimiento de productos del PAI asociados a Fortalecer la gestión de la información, el conocimiento y la innovación para optimizar la capacidad institucional 
</v>
      </c>
      <c r="I239" s="111" t="str">
        <f>VLOOKUP($A239,'PA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39" s="111" t="str">
        <f>VLOOKUP($A239,'PA GPS 2026 '!$A$4:$V$461,J$4,0)</f>
        <v>N/A</v>
      </c>
      <c r="K239" s="111" t="str">
        <f>VLOOKUP($A239,'PA GPS 2026 '!$A$4:$V$461,K$4,0)</f>
        <v>No</v>
      </c>
      <c r="L239" s="111" t="str">
        <f>VLOOKUP($A239,'PA GPS 2026 '!$A$4:$V$461,L$4,0)</f>
        <v>FUNCIONAMIENTO</v>
      </c>
      <c r="M239" s="111" t="str">
        <f>VLOOKUP($A239,'PA GPS 2026 '!$A$4:$V$461,M$4,0)</f>
        <v>Política de Gestión Estratégica del Talento Humano _DIMENSIÓN Talento humano</v>
      </c>
      <c r="N239" s="111" t="str">
        <f>VLOOKUP($A239,'PA GPS 2026 '!$A$4:$V$461,N$4,0)</f>
        <v>Decreto 612 de 2018</v>
      </c>
      <c r="O239" s="111" t="str">
        <f>VLOOKUP($A239,'PA GPS 2026 '!$A$4:$V$461,O$4,0)</f>
        <v>Plan de Seguridad y Salud en el Trabajo SST, elaborado y ejecutado (Informe semestral de la ejecución del plan)</v>
      </c>
      <c r="P239" s="111">
        <f>VLOOKUP($A239,'PA GPS 2026 '!$A$4:$V$461,P$4,0)</f>
        <v>20</v>
      </c>
      <c r="Q239" s="111">
        <f>VLOOKUP($A239,'PA GPS 2026 '!$A$4:$V$461,Q$4,0)</f>
        <v>100</v>
      </c>
      <c r="R239" s="111" t="str">
        <f>VLOOKUP($A239,'PA GPS 2026 '!$A$4:$V$461,R$4,0)</f>
        <v>Porcentual</v>
      </c>
      <c r="S239" s="111" t="str">
        <f>VLOOKUP($A239,'PA GPS 2026 '!$A$4:$V$461,S$4,0)</f>
        <v>% de Actividades o Porcentaje de ejecución del Plan / 100% de Actividades a ejecutar o Porcentaje del Plan a ejecutar</v>
      </c>
      <c r="T239" s="112">
        <f>VLOOKUP($A239,'PA GPS 2026 '!$A$4:$V$461,T$4,0)</f>
        <v>46035</v>
      </c>
      <c r="U239" s="112">
        <f>VLOOKUP($A239,'PA GPS 2026 '!$A$4:$V$461,U$4,0)</f>
        <v>46384</v>
      </c>
      <c r="V239" s="111" t="str">
        <f>VLOOKUP($A239,'PA GPS 2026 '!$A$4:$V$461,V$4,0)</f>
        <v>117-GRUPO DE TRABAJO DE DESARROLLO DE TALENTO HUMANO</v>
      </c>
    </row>
    <row r="240" spans="1:22" ht="58.5" customHeight="1" x14ac:dyDescent="0.25">
      <c r="A240" s="12" t="s">
        <v>129</v>
      </c>
      <c r="B240" s="108" t="str">
        <f>VLOOKUP($A240,'PA GPS 2026 '!$A$4:$V$461,B$4,0)</f>
        <v>117-GRUPO DE TRABAJO DE DESARROLLO DE TALENTO HUMANO</v>
      </c>
      <c r="C240" s="108">
        <f>VLOOKUP($A240,'PA GPS 2026 '!$A$4:$V$461,C$4,0)</f>
        <v>0</v>
      </c>
      <c r="D240" s="108" t="str">
        <f>VLOOKUP($A240,'PA GPS 2026 '!$A$4:$V$461,D$4,0)</f>
        <v>Actividad propia</v>
      </c>
      <c r="E240" s="108" t="str">
        <f>VLOOKUP($A240,'PA GPS 2026 '!$A$4:$V$461,E$4,0)</f>
        <v>117.5.1</v>
      </c>
      <c r="F240" s="108" t="str">
        <f>VLOOKUP($A240,'PA GPS 2026 '!$A$4:$V$461,F$4,0)</f>
        <v>N/A</v>
      </c>
      <c r="G240" s="108" t="str">
        <f>VLOOKUP($A240,'PA GPS 2026 '!$A$4:$V$461,G$4,0)</f>
        <v>N/A</v>
      </c>
      <c r="H240" s="108" t="str">
        <f>VLOOKUP($A240,'PA GPS 2026 '!$A$4:$V$461,H$4,0)</f>
        <v>N/A</v>
      </c>
      <c r="I240" s="108" t="str">
        <f>VLOOKUP($A240,'PA GPS 2026 '!$A$4:$V$461,I$4,0)</f>
        <v>N/A</v>
      </c>
      <c r="J240" s="108" t="str">
        <f>VLOOKUP($A240,'PA GPS 2026 '!$A$4:$V$461,J$4,0)</f>
        <v>N/A</v>
      </c>
      <c r="K240" s="108" t="str">
        <f>VLOOKUP($A240,'PA GPS 2026 '!$A$4:$V$461,K$4,0)</f>
        <v>N/A</v>
      </c>
      <c r="L240" s="108" t="str">
        <f>VLOOKUP($A240,'PA GPS 2026 '!$A$4:$V$461,L$4,0)</f>
        <v>N/A</v>
      </c>
      <c r="M240" s="108" t="str">
        <f>VLOOKUP($A240,'PA GPS 2026 '!$A$4:$V$461,M$4,0)</f>
        <v>N/A</v>
      </c>
      <c r="N240" s="108" t="str">
        <f>VLOOKUP($A240,'PA GPS 2026 '!$A$4:$V$461,N$4,0)</f>
        <v>N/A</v>
      </c>
      <c r="O240" s="108" t="str">
        <f>VLOOKUP($A240,'PA GPS 2026 '!$A$4:$V$461,O$4,0)</f>
        <v>Realizar la resolución de adopción del Plan de Trabajo de SST (Resolución adoptando el Plan de SST-único entregable)</v>
      </c>
      <c r="P240" s="108">
        <f>VLOOKUP($A240,'PA GPS 2026 '!$A$4:$V$461,P$4,0)</f>
        <v>50</v>
      </c>
      <c r="Q240" s="108">
        <f>VLOOKUP($A240,'PA GPS 2026 '!$A$4:$V$461,Q$4,0)</f>
        <v>1</v>
      </c>
      <c r="R240" s="108" t="str">
        <f>VLOOKUP($A240,'PA GPS 2026 '!$A$4:$V$461,R$4,0)</f>
        <v>Númerica</v>
      </c>
      <c r="S240" s="108" t="str">
        <f>VLOOKUP($A240,'PA GPS 2026 '!$A$4:$V$461,S$4,0)</f>
        <v># de Resoluciones de adopción SST  realizadas / 1 Resolución de adopción SST a realizar</v>
      </c>
      <c r="T240" s="109">
        <f>VLOOKUP($A240,'PA GPS 2026 '!$A$4:$V$461,T$4,0)</f>
        <v>46035</v>
      </c>
      <c r="U240" s="109">
        <f>VLOOKUP($A240,'PA GPS 2026 '!$A$4:$V$461,U$4,0)</f>
        <v>46052</v>
      </c>
      <c r="V240" s="108" t="str">
        <f>VLOOKUP($A240,'PA GPS 2026 '!$A$4:$V$461,V$4,0)</f>
        <v>117-GRUPO DE TRABAJO DE DESARROLLO DE TALENTO HUMANO</v>
      </c>
    </row>
    <row r="241" spans="1:22" ht="58.5" customHeight="1" x14ac:dyDescent="0.25">
      <c r="A241" s="12" t="s">
        <v>130</v>
      </c>
      <c r="B241" s="108" t="str">
        <f>VLOOKUP($A241,'PA GPS 2026 '!$A$4:$V$461,B$4,0)</f>
        <v>117-GRUPO DE TRABAJO DE DESARROLLO DE TALENTO HUMANO</v>
      </c>
      <c r="C241" s="108">
        <f>VLOOKUP($A241,'PA GPS 2026 '!$A$4:$V$461,C$4,0)</f>
        <v>0</v>
      </c>
      <c r="D241" s="108" t="str">
        <f>VLOOKUP($A241,'PA GPS 2026 '!$A$4:$V$461,D$4,0)</f>
        <v>Actividad propia</v>
      </c>
      <c r="E241" s="108" t="str">
        <f>VLOOKUP($A241,'PA GPS 2026 '!$A$4:$V$461,E$4,0)</f>
        <v>117.5.2</v>
      </c>
      <c r="F241" s="108" t="str">
        <f>VLOOKUP($A241,'PA GPS 2026 '!$A$4:$V$461,F$4,0)</f>
        <v>N/A</v>
      </c>
      <c r="G241" s="108" t="str">
        <f>VLOOKUP($A241,'PA GPS 2026 '!$A$4:$V$461,G$4,0)</f>
        <v>N/A</v>
      </c>
      <c r="H241" s="108" t="str">
        <f>VLOOKUP($A241,'PA GPS 2026 '!$A$4:$V$461,H$4,0)</f>
        <v>N/A</v>
      </c>
      <c r="I241" s="108" t="str">
        <f>VLOOKUP($A241,'PA GPS 2026 '!$A$4:$V$461,I$4,0)</f>
        <v>N/A</v>
      </c>
      <c r="J241" s="108" t="str">
        <f>VLOOKUP($A241,'PA GPS 2026 '!$A$4:$V$461,J$4,0)</f>
        <v>N/A</v>
      </c>
      <c r="K241" s="108" t="str">
        <f>VLOOKUP($A241,'PA GPS 2026 '!$A$4:$V$461,K$4,0)</f>
        <v>N/A</v>
      </c>
      <c r="L241" s="108" t="str">
        <f>VLOOKUP($A241,'PA GPS 2026 '!$A$4:$V$461,L$4,0)</f>
        <v>N/A</v>
      </c>
      <c r="M241" s="108" t="str">
        <f>VLOOKUP($A241,'PA GPS 2026 '!$A$4:$V$461,M$4,0)</f>
        <v>N/A</v>
      </c>
      <c r="N241" s="108" t="str">
        <f>VLOOKUP($A241,'PA GPS 2026 '!$A$4:$V$461,N$4,0)</f>
        <v>N/A</v>
      </c>
      <c r="O241" s="108" t="str">
        <f>VLOOKUP($A241,'PA GPS 2026 '!$A$4:$V$461,O$4,0)</f>
        <v>Cumplir con la ejecución del Plan de  Trabajo de SST (Captura de publicación de actividades de Seguridad y Salud en el Trabajo, cuando aplique/ Listas de asistencia a actividades de Seguridad y Salud en el Trabajo, cuando aplique y informe semestral de las actividades realizadas)</v>
      </c>
      <c r="P241" s="108">
        <f>VLOOKUP($A241,'PA GPS 2026 '!$A$4:$V$461,P$4,0)</f>
        <v>50</v>
      </c>
      <c r="Q241" s="108">
        <f>VLOOKUP($A241,'PA GPS 2026 '!$A$4:$V$461,Q$4,0)</f>
        <v>100</v>
      </c>
      <c r="R241" s="108" t="str">
        <f>VLOOKUP($A241,'PA GPS 2026 '!$A$4:$V$461,R$4,0)</f>
        <v>Porcentual</v>
      </c>
      <c r="S241" s="108" t="str">
        <f>VLOOKUP($A241,'PA GPS 2026 '!$A$4:$V$461,S$4,0)</f>
        <v>% de Actividades cumplidas o avance porcentual del plan  del plan de SST / 100% de Actividades a desarrollar o Porcentaje a cumplir del Plan de SST</v>
      </c>
      <c r="T241" s="109">
        <f>VLOOKUP($A241,'PA GPS 2026 '!$A$4:$V$461,T$4,0)</f>
        <v>46055</v>
      </c>
      <c r="U241" s="109">
        <f>VLOOKUP($A241,'PA GPS 2026 '!$A$4:$V$461,U$4,0)</f>
        <v>46384</v>
      </c>
      <c r="V241" s="108" t="str">
        <f>VLOOKUP($A241,'PA GPS 2026 '!$A$4:$V$461,V$4,0)</f>
        <v>117-GRUPO DE TRABAJO DE DESARROLLO DE TALENTO HUMANO</v>
      </c>
    </row>
    <row r="242" spans="1:22" ht="58.5" customHeight="1" x14ac:dyDescent="0.25">
      <c r="A242" s="12" t="s">
        <v>380</v>
      </c>
      <c r="B242" s="111" t="str">
        <f>VLOOKUP($A242,'PA GPS 2026 '!$A$4:$V$461,B$4,0)</f>
        <v>130-DIRECCIÓN FINANCIERA</v>
      </c>
      <c r="C242" s="111">
        <f>VLOOKUP($A242,'PA GPS 2026 '!$A$4:$V$461,C$4,0)</f>
        <v>0</v>
      </c>
      <c r="D242" s="111" t="str">
        <f>VLOOKUP($A242,'PA GPS 2026 '!$A$4:$V$461,D$4,0)</f>
        <v>Producto</v>
      </c>
      <c r="E242" s="111" t="str">
        <f>VLOOKUP($A242,'PA GPS 2026 '!$A$4:$V$461,E$4,0)</f>
        <v>130.1</v>
      </c>
      <c r="F242" s="111" t="str">
        <f>VLOOKUP($A242,'PA GPS 2026 '!$A$4:$V$461,F$4,0)</f>
        <v>Innovador</v>
      </c>
      <c r="G242" s="111" t="str">
        <f>VLOOKUP($A242,'PA GPS 2026 '!$A$4:$V$461,G$4,0)</f>
        <v xml:space="preserve">Fortalecer la infraestructura, uso y aprovechamiento de las tecnologías de la información, para optimizar la capacidad institucional
</v>
      </c>
      <c r="H242" s="111" t="str">
        <f>VLOOKUP($A242,'PA GPS 2026 '!$A$4:$V$461,H$4,0)</f>
        <v xml:space="preserve">Cumplimiento de productos del PAI asociados a Fortalecer la infraestructura, uso y aprovechamiento de las tecnologías de la información, para optimizar la capacidad institucional
</v>
      </c>
      <c r="I242" s="111" t="str">
        <f>VLOOKUP($A242,'PA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42" s="111" t="str">
        <f>VLOOKUP($A242,'PA GPS 2026 '!$A$4:$V$461,J$4,0)</f>
        <v>N/A</v>
      </c>
      <c r="K242" s="111" t="str">
        <f>VLOOKUP($A242,'PA GPS 2026 '!$A$4:$V$461,K$4,0)</f>
        <v>Si</v>
      </c>
      <c r="L242" s="111" t="str">
        <f>VLOOKUP($A242,'PA GPS 2026 '!$A$4:$V$461,L$4,0)</f>
        <v>C-3599-0200-10-53105d</v>
      </c>
      <c r="M242" s="111" t="str">
        <f>VLOOKUP($A242,'PA GPS 2026 '!$A$4:$V$461,M$4,0)</f>
        <v>Política Fortalecimiento Organizacional y Simplificación de Procesos _DIMENSIÓN Gestión con Valores para Resultados</v>
      </c>
      <c r="N242" s="111" t="str">
        <f>VLOOKUP($A242,'PA GPS 2026 '!$A$4:$V$461,N$4,0)</f>
        <v>N/A</v>
      </c>
      <c r="O242" s="111" t="str">
        <f>VLOOKUP($A242,'PA GPS 2026 '!$A$4:$V$461,O$4,0)</f>
        <v>Aplicativo de devoluciones con autogestión para la ciudadanía,   evolucionado (1. Formato Arquitectura de Software GS03F21 actualizado. 2. Formato Acta de Entrega de Desarrollo de Software GS03-F25)</v>
      </c>
      <c r="P242" s="111">
        <f>VLOOKUP($A242,'PA GPS 2026 '!$A$4:$V$461,P$4,0)</f>
        <v>25</v>
      </c>
      <c r="Q242" s="111">
        <f>VLOOKUP($A242,'PA GPS 2026 '!$A$4:$V$461,Q$4,0)</f>
        <v>1</v>
      </c>
      <c r="R242" s="111" t="str">
        <f>VLOOKUP($A242,'PA GPS 2026 '!$A$4:$V$461,R$4,0)</f>
        <v>Númerica</v>
      </c>
      <c r="S242" s="111" t="str">
        <f>VLOOKUP($A242,'PA GPS 2026 '!$A$4:$V$461,S$4,0)</f>
        <v># de aplicativo actualizado y operando / 1 aplicativo planeado</v>
      </c>
      <c r="T242" s="112">
        <f>VLOOKUP($A242,'PA GPS 2026 '!$A$4:$V$461,T$4,0)</f>
        <v>46055</v>
      </c>
      <c r="U242" s="112">
        <f>VLOOKUP($A242,'PA GPS 2026 '!$A$4:$V$461,U$4,0)</f>
        <v>46203</v>
      </c>
      <c r="V242" s="111" t="str">
        <f>VLOOKUP($A242,'PA GPS 2026 '!$A$4:$V$461,V$4,0)</f>
        <v>130-DIRECCIÓN FINANCIERA;
20-OFICINA DE TECNOLOGÍA E INFORMÁTICA</v>
      </c>
    </row>
    <row r="243" spans="1:22" ht="58.5" customHeight="1" x14ac:dyDescent="0.25">
      <c r="A243" s="12" t="s">
        <v>381</v>
      </c>
      <c r="B243" s="108" t="str">
        <f>VLOOKUP($A243,'PA GPS 2026 '!$A$4:$V$461,B$4,0)</f>
        <v>130-DIRECCIÓN FINANCIERA</v>
      </c>
      <c r="C243" s="108">
        <f>VLOOKUP($A243,'PA GPS 2026 '!$A$4:$V$461,C$4,0)</f>
        <v>0</v>
      </c>
      <c r="D243" s="108" t="str">
        <f>VLOOKUP($A243,'PA GPS 2026 '!$A$4:$V$461,D$4,0)</f>
        <v>Actividad propia</v>
      </c>
      <c r="E243" s="108" t="str">
        <f>VLOOKUP($A243,'PA GPS 2026 '!$A$4:$V$461,E$4,0)</f>
        <v>130.1.1</v>
      </c>
      <c r="F243" s="108" t="str">
        <f>VLOOKUP($A243,'PA GPS 2026 '!$A$4:$V$461,F$4,0)</f>
        <v>N/A</v>
      </c>
      <c r="G243" s="108" t="str">
        <f>VLOOKUP($A243,'PA GPS 2026 '!$A$4:$V$461,G$4,0)</f>
        <v>N/A</v>
      </c>
      <c r="H243" s="108" t="str">
        <f>VLOOKUP($A243,'PA GPS 2026 '!$A$4:$V$461,H$4,0)</f>
        <v>N/A</v>
      </c>
      <c r="I243" s="108" t="str">
        <f>VLOOKUP($A243,'PA GPS 2026 '!$A$4:$V$461,I$4,0)</f>
        <v>N/A</v>
      </c>
      <c r="J243" s="108" t="str">
        <f>VLOOKUP($A243,'PA GPS 2026 '!$A$4:$V$461,J$4,0)</f>
        <v>N/A</v>
      </c>
      <c r="K243" s="108" t="str">
        <f>VLOOKUP($A243,'PA GPS 2026 '!$A$4:$V$461,K$4,0)</f>
        <v>N/A</v>
      </c>
      <c r="L243" s="108" t="str">
        <f>VLOOKUP($A243,'PA GPS 2026 '!$A$4:$V$461,L$4,0)</f>
        <v>N/A</v>
      </c>
      <c r="M243" s="108" t="str">
        <f>VLOOKUP($A243,'PA GPS 2026 '!$A$4:$V$461,M$4,0)</f>
        <v>N/A</v>
      </c>
      <c r="N243" s="108" t="str">
        <f>VLOOKUP($A243,'PA GPS 2026 '!$A$4:$V$461,N$4,0)</f>
        <v>N/A</v>
      </c>
      <c r="O243" s="108" t="str">
        <f>VLOOKUP($A243,'PA GPS 2026 '!$A$4:$V$461,O$4,0)</f>
        <v>Elaborar y aprobar requerimiento (1. Formato Solicitud de Requerimientos a Sistemas de Información GS03-F18 2. Formato Lista de Chequeo de Requisitos de Seguridad de la Información GS03-F27)</v>
      </c>
      <c r="P243" s="108">
        <f>VLOOKUP($A243,'PA GPS 2026 '!$A$4:$V$461,P$4,0)</f>
        <v>10</v>
      </c>
      <c r="Q243" s="108">
        <f>VLOOKUP($A243,'PA GPS 2026 '!$A$4:$V$461,Q$4,0)</f>
        <v>2</v>
      </c>
      <c r="R243" s="108" t="str">
        <f>VLOOKUP($A243,'PA GPS 2026 '!$A$4:$V$461,R$4,0)</f>
        <v>Númerica</v>
      </c>
      <c r="S243" s="108" t="str">
        <f>VLOOKUP($A243,'PA GPS 2026 '!$A$4:$V$461,S$4,0)</f>
        <v># de Requerimiento elaborado y aprobado / 2 Requerimiento a elaborar y aprobar</v>
      </c>
      <c r="T243" s="109">
        <f>VLOOKUP($A243,'PA GPS 2026 '!$A$4:$V$461,T$4,0)</f>
        <v>46055</v>
      </c>
      <c r="U243" s="109">
        <f>VLOOKUP($A243,'PA GPS 2026 '!$A$4:$V$461,U$4,0)</f>
        <v>46066</v>
      </c>
      <c r="V243" s="108" t="str">
        <f>VLOOKUP($A243,'PA GPS 2026 '!$A$4:$V$461,V$4,0)</f>
        <v>130-DIRECCIÓN FINANCIERA;
20-OFICINA DE TECNOLOGÍA E INFORMÁTICA</v>
      </c>
    </row>
    <row r="244" spans="1:22" ht="58.5" customHeight="1" x14ac:dyDescent="0.25">
      <c r="A244" s="12" t="s">
        <v>382</v>
      </c>
      <c r="B244" s="108" t="str">
        <f>VLOOKUP($A244,'PA GPS 2026 '!$A$4:$V$461,B$4,0)</f>
        <v>130-DIRECCIÓN FINANCIERA</v>
      </c>
      <c r="C244" s="108">
        <f>VLOOKUP($A244,'PA GPS 2026 '!$A$4:$V$461,C$4,0)</f>
        <v>0</v>
      </c>
      <c r="D244" s="108" t="str">
        <f>VLOOKUP($A244,'PA GPS 2026 '!$A$4:$V$461,D$4,0)</f>
        <v>Actividad sin participación</v>
      </c>
      <c r="E244" s="108" t="str">
        <f>VLOOKUP($A244,'PA GPS 2026 '!$A$4:$V$461,E$4,0)</f>
        <v>130.1.2</v>
      </c>
      <c r="F244" s="108" t="str">
        <f>VLOOKUP($A244,'PA GPS 2026 '!$A$4:$V$461,F$4,0)</f>
        <v>N/A</v>
      </c>
      <c r="G244" s="108" t="str">
        <f>VLOOKUP($A244,'PA GPS 2026 '!$A$4:$V$461,G$4,0)</f>
        <v>N/A</v>
      </c>
      <c r="H244" s="108" t="str">
        <f>VLOOKUP($A244,'PA GPS 2026 '!$A$4:$V$461,H$4,0)</f>
        <v>N/A</v>
      </c>
      <c r="I244" s="108" t="str">
        <f>VLOOKUP($A244,'PA GPS 2026 '!$A$4:$V$461,I$4,0)</f>
        <v>N/A</v>
      </c>
      <c r="J244" s="108" t="str">
        <f>VLOOKUP($A244,'PA GPS 2026 '!$A$4:$V$461,J$4,0)</f>
        <v>N/A</v>
      </c>
      <c r="K244" s="108" t="str">
        <f>VLOOKUP($A244,'PA GPS 2026 '!$A$4:$V$461,K$4,0)</f>
        <v>N/A</v>
      </c>
      <c r="L244" s="108" t="str">
        <f>VLOOKUP($A244,'PA GPS 2026 '!$A$4:$V$461,L$4,0)</f>
        <v>N/A</v>
      </c>
      <c r="M244" s="108" t="str">
        <f>VLOOKUP($A244,'PA GPS 2026 '!$A$4:$V$461,M$4,0)</f>
        <v>N/A</v>
      </c>
      <c r="N244" s="108" t="str">
        <f>VLOOKUP($A244,'PA GPS 2026 '!$A$4:$V$461,N$4,0)</f>
        <v>N/A</v>
      </c>
      <c r="O244" s="108" t="str">
        <f>VLOOKUP($A244,'PA GPS 2026 '!$A$4:$V$461,O$4,0)</f>
        <v>Diseñar la solución (1. Formato Arquitectura de Software GS03F21, ya sea nuevo o actualizado hasta el capitulo 2  / Único entregable)</v>
      </c>
      <c r="P244" s="108">
        <f>VLOOKUP($A244,'PA GPS 2026 '!$A$4:$V$461,P$4,0)</f>
        <v>0</v>
      </c>
      <c r="Q244" s="108">
        <f>VLOOKUP($A244,'PA GPS 2026 '!$A$4:$V$461,Q$4,0)</f>
        <v>1</v>
      </c>
      <c r="R244" s="108" t="str">
        <f>VLOOKUP($A244,'PA GPS 2026 '!$A$4:$V$461,R$4,0)</f>
        <v>Númerica</v>
      </c>
      <c r="S244" s="108" t="str">
        <f>VLOOKUP($A244,'PA GPS 2026 '!$A$4:$V$461,S$4,0)</f>
        <v># de Solución diseñada / 1 Solución a diseñar</v>
      </c>
      <c r="T244" s="109">
        <f>VLOOKUP($A244,'PA GPS 2026 '!$A$4:$V$461,T$4,0)</f>
        <v>46069</v>
      </c>
      <c r="U244" s="109">
        <f>VLOOKUP($A244,'PA GPS 2026 '!$A$4:$V$461,U$4,0)</f>
        <v>46094</v>
      </c>
      <c r="V244" s="108" t="str">
        <f>VLOOKUP($A244,'PA GPS 2026 '!$A$4:$V$461,V$4,0)</f>
        <v>20-OFICINA DE TECNOLOGÍA E INFORMÁTICA</v>
      </c>
    </row>
    <row r="245" spans="1:22" ht="58.5" customHeight="1" x14ac:dyDescent="0.25">
      <c r="A245" s="12" t="s">
        <v>383</v>
      </c>
      <c r="B245" s="108" t="str">
        <f>VLOOKUP($A245,'PA GPS 2026 '!$A$4:$V$461,B$4,0)</f>
        <v>130-DIRECCIÓN FINANCIERA</v>
      </c>
      <c r="C245" s="108">
        <f>VLOOKUP($A245,'PA GPS 2026 '!$A$4:$V$461,C$4,0)</f>
        <v>0</v>
      </c>
      <c r="D245" s="108" t="str">
        <f>VLOOKUP($A245,'PA GPS 2026 '!$A$4:$V$461,D$4,0)</f>
        <v>Actividad propia</v>
      </c>
      <c r="E245" s="108" t="str">
        <f>VLOOKUP($A245,'PA GPS 2026 '!$A$4:$V$461,E$4,0)</f>
        <v>130.1.3</v>
      </c>
      <c r="F245" s="108" t="str">
        <f>VLOOKUP($A245,'PA GPS 2026 '!$A$4:$V$461,F$4,0)</f>
        <v>N/A</v>
      </c>
      <c r="G245" s="108" t="str">
        <f>VLOOKUP($A245,'PA GPS 2026 '!$A$4:$V$461,G$4,0)</f>
        <v>N/A</v>
      </c>
      <c r="H245" s="108" t="str">
        <f>VLOOKUP($A245,'PA GPS 2026 '!$A$4:$V$461,H$4,0)</f>
        <v>N/A</v>
      </c>
      <c r="I245" s="108" t="str">
        <f>VLOOKUP($A245,'PA GPS 2026 '!$A$4:$V$461,I$4,0)</f>
        <v>N/A</v>
      </c>
      <c r="J245" s="108" t="str">
        <f>VLOOKUP($A245,'PA GPS 2026 '!$A$4:$V$461,J$4,0)</f>
        <v>N/A</v>
      </c>
      <c r="K245" s="108" t="str">
        <f>VLOOKUP($A245,'PA GPS 2026 '!$A$4:$V$461,K$4,0)</f>
        <v>N/A</v>
      </c>
      <c r="L245" s="108" t="str">
        <f>VLOOKUP($A245,'PA GPS 2026 '!$A$4:$V$461,L$4,0)</f>
        <v>N/A</v>
      </c>
      <c r="M245" s="108" t="str">
        <f>VLOOKUP($A245,'PA GPS 2026 '!$A$4:$V$461,M$4,0)</f>
        <v>N/A</v>
      </c>
      <c r="N245" s="108" t="str">
        <f>VLOOKUP($A245,'PA GPS 2026 '!$A$4:$V$461,N$4,0)</f>
        <v>N/A</v>
      </c>
      <c r="O245" s="108" t="str">
        <f>VLOOKUP($A245,'PA GPS 2026 '!$A$4:$V$461,O$4,0)</f>
        <v>Planear  y gestionar la solución  (1. Reporte planeación de tareas, línea base de requerimientos (historias de usuario) y entregables  en la herramienta devops 2. plan de pruebas diseñado y registrado en la herramienta devops)</v>
      </c>
      <c r="P245" s="108">
        <f>VLOOKUP($A245,'PA GPS 2026 '!$A$4:$V$461,P$4,0)</f>
        <v>15</v>
      </c>
      <c r="Q245" s="108">
        <f>VLOOKUP($A245,'PA GPS 2026 '!$A$4:$V$461,Q$4,0)</f>
        <v>2</v>
      </c>
      <c r="R245" s="108" t="str">
        <f>VLOOKUP($A245,'PA GPS 2026 '!$A$4:$V$461,R$4,0)</f>
        <v>Númerica</v>
      </c>
      <c r="S245" s="108" t="str">
        <f>VLOOKUP($A245,'PA GPS 2026 '!$A$4:$V$461,S$4,0)</f>
        <v># de Solución planeada y gestionada / 2 Solución a ser planeada y gestionada</v>
      </c>
      <c r="T245" s="109">
        <f>VLOOKUP($A245,'PA GPS 2026 '!$A$4:$V$461,T$4,0)</f>
        <v>46069</v>
      </c>
      <c r="U245" s="109">
        <f>VLOOKUP($A245,'PA GPS 2026 '!$A$4:$V$461,U$4,0)</f>
        <v>46112</v>
      </c>
      <c r="V245" s="108" t="str">
        <f>VLOOKUP($A245,'PA GPS 2026 '!$A$4:$V$461,V$4,0)</f>
        <v>130-DIRECCIÓN FINANCIERA;
20-OFICINA DE TECNOLOGÍA E INFORMÁTICA</v>
      </c>
    </row>
    <row r="246" spans="1:22" ht="58.5" customHeight="1" x14ac:dyDescent="0.25">
      <c r="A246" s="12" t="s">
        <v>384</v>
      </c>
      <c r="B246" s="108" t="str">
        <f>VLOOKUP($A246,'PA GPS 2026 '!$A$4:$V$461,B$4,0)</f>
        <v>130-DIRECCIÓN FINANCIERA</v>
      </c>
      <c r="C246" s="108">
        <f>VLOOKUP($A246,'PA GPS 2026 '!$A$4:$V$461,C$4,0)</f>
        <v>0</v>
      </c>
      <c r="D246" s="108" t="str">
        <f>VLOOKUP($A246,'PA GPS 2026 '!$A$4:$V$461,D$4,0)</f>
        <v>Actividad propia</v>
      </c>
      <c r="E246" s="108" t="str">
        <f>VLOOKUP($A246,'PA GPS 2026 '!$A$4:$V$461,E$4,0)</f>
        <v>130.1.4</v>
      </c>
      <c r="F246" s="108" t="str">
        <f>VLOOKUP($A246,'PA GPS 2026 '!$A$4:$V$461,F$4,0)</f>
        <v>N/A</v>
      </c>
      <c r="G246" s="108" t="str">
        <f>VLOOKUP($A246,'PA GPS 2026 '!$A$4:$V$461,G$4,0)</f>
        <v>N/A</v>
      </c>
      <c r="H246" s="108" t="str">
        <f>VLOOKUP($A246,'PA GPS 2026 '!$A$4:$V$461,H$4,0)</f>
        <v>N/A</v>
      </c>
      <c r="I246" s="108" t="str">
        <f>VLOOKUP($A246,'PA GPS 2026 '!$A$4:$V$461,I$4,0)</f>
        <v>N/A</v>
      </c>
      <c r="J246" s="108" t="str">
        <f>VLOOKUP($A246,'PA GPS 2026 '!$A$4:$V$461,J$4,0)</f>
        <v>N/A</v>
      </c>
      <c r="K246" s="108" t="str">
        <f>VLOOKUP($A246,'PA GPS 2026 '!$A$4:$V$461,K$4,0)</f>
        <v>N/A</v>
      </c>
      <c r="L246" s="108" t="str">
        <f>VLOOKUP($A246,'PA GPS 2026 '!$A$4:$V$461,L$4,0)</f>
        <v>N/A</v>
      </c>
      <c r="M246" s="108" t="str">
        <f>VLOOKUP($A246,'PA GPS 2026 '!$A$4:$V$461,M$4,0)</f>
        <v>N/A</v>
      </c>
      <c r="N246" s="108" t="str">
        <f>VLOOKUP($A246,'PA GPS 2026 '!$A$4:$V$461,N$4,0)</f>
        <v>N/A</v>
      </c>
      <c r="O246" s="108" t="str">
        <f>VLOOKUP($A246,'PA GPS 2026 '!$A$4:$V$461,O$4,0)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P246" s="108">
        <f>VLOOKUP($A246,'PA GPS 2026 '!$A$4:$V$461,P$4,0)</f>
        <v>40</v>
      </c>
      <c r="Q246" s="108">
        <f>VLOOKUP($A246,'PA GPS 2026 '!$A$4:$V$461,Q$4,0)</f>
        <v>4</v>
      </c>
      <c r="R246" s="108" t="str">
        <f>VLOOKUP($A246,'PA GPS 2026 '!$A$4:$V$461,R$4,0)</f>
        <v>Númerica</v>
      </c>
      <c r="S246" s="108" t="str">
        <f>VLOOKUP($A246,'PA GPS 2026 '!$A$4:$V$461,S$4,0)</f>
        <v># de Componente Software construido / 4 Componente Software a construir</v>
      </c>
      <c r="T246" s="109">
        <f>VLOOKUP($A246,'PA GPS 2026 '!$A$4:$V$461,T$4,0)</f>
        <v>46083</v>
      </c>
      <c r="U246" s="109">
        <f>VLOOKUP($A246,'PA GPS 2026 '!$A$4:$V$461,U$4,0)</f>
        <v>46174</v>
      </c>
      <c r="V246" s="108" t="str">
        <f>VLOOKUP($A246,'PA GPS 2026 '!$A$4:$V$461,V$4,0)</f>
        <v>130-DIRECCIÓN FINANCIERA;
20-OFICINA DE TECNOLOGÍA E INFORMÁTICA</v>
      </c>
    </row>
    <row r="247" spans="1:22" ht="58.5" customHeight="1" x14ac:dyDescent="0.25">
      <c r="A247" s="12" t="s">
        <v>385</v>
      </c>
      <c r="B247" s="108" t="str">
        <f>VLOOKUP($A247,'PA GPS 2026 '!$A$4:$V$461,B$4,0)</f>
        <v>130-DIRECCIÓN FINANCIERA</v>
      </c>
      <c r="C247" s="108">
        <f>VLOOKUP($A247,'PA GPS 2026 '!$A$4:$V$461,C$4,0)</f>
        <v>0</v>
      </c>
      <c r="D247" s="108" t="str">
        <f>VLOOKUP($A247,'PA GPS 2026 '!$A$4:$V$461,D$4,0)</f>
        <v>Actividad propia</v>
      </c>
      <c r="E247" s="108" t="str">
        <f>VLOOKUP($A247,'PA GPS 2026 '!$A$4:$V$461,E$4,0)</f>
        <v>130.1.5</v>
      </c>
      <c r="F247" s="108" t="str">
        <f>VLOOKUP($A247,'PA GPS 2026 '!$A$4:$V$461,F$4,0)</f>
        <v>N/A</v>
      </c>
      <c r="G247" s="108" t="str">
        <f>VLOOKUP($A247,'PA GPS 2026 '!$A$4:$V$461,G$4,0)</f>
        <v>N/A</v>
      </c>
      <c r="H247" s="108" t="str">
        <f>VLOOKUP($A247,'PA GPS 2026 '!$A$4:$V$461,H$4,0)</f>
        <v>N/A</v>
      </c>
      <c r="I247" s="108" t="str">
        <f>VLOOKUP($A247,'PA GPS 2026 '!$A$4:$V$461,I$4,0)</f>
        <v>N/A</v>
      </c>
      <c r="J247" s="108" t="str">
        <f>VLOOKUP($A247,'PA GPS 2026 '!$A$4:$V$461,J$4,0)</f>
        <v>N/A</v>
      </c>
      <c r="K247" s="108" t="str">
        <f>VLOOKUP($A247,'PA GPS 2026 '!$A$4:$V$461,K$4,0)</f>
        <v>N/A</v>
      </c>
      <c r="L247" s="108" t="str">
        <f>VLOOKUP($A247,'PA GPS 2026 '!$A$4:$V$461,L$4,0)</f>
        <v>N/A</v>
      </c>
      <c r="M247" s="108" t="str">
        <f>VLOOKUP($A247,'PA GPS 2026 '!$A$4:$V$461,M$4,0)</f>
        <v>N/A</v>
      </c>
      <c r="N247" s="108" t="str">
        <f>VLOOKUP($A247,'PA GPS 2026 '!$A$4:$V$461,N$4,0)</f>
        <v>N/A</v>
      </c>
      <c r="O247" s="108" t="str">
        <f>VLOOKUP($A247,'PA GPS 2026 '!$A$4:$V$461,O$4,0)</f>
        <v>Pruebas de Aceptación (1. Formato Acta de Prueba de Desarrollo de Software GS03-F26 / Único entregable)</v>
      </c>
      <c r="P247" s="108">
        <f>VLOOKUP($A247,'PA GPS 2026 '!$A$4:$V$461,P$4,0)</f>
        <v>25</v>
      </c>
      <c r="Q247" s="108">
        <f>VLOOKUP($A247,'PA GPS 2026 '!$A$4:$V$461,Q$4,0)</f>
        <v>1</v>
      </c>
      <c r="R247" s="108" t="str">
        <f>VLOOKUP($A247,'PA GPS 2026 '!$A$4:$V$461,R$4,0)</f>
        <v>Númerica</v>
      </c>
      <c r="S247" s="108" t="str">
        <f>VLOOKUP($A247,'PA GPS 2026 '!$A$4:$V$461,S$4,0)</f>
        <v># de Acta de pruebas realizadas / 1 Actas de pruebas programadas</v>
      </c>
      <c r="T247" s="109">
        <f>VLOOKUP($A247,'PA GPS 2026 '!$A$4:$V$461,T$4,0)</f>
        <v>46157</v>
      </c>
      <c r="U247" s="109">
        <f>VLOOKUP($A247,'PA GPS 2026 '!$A$4:$V$461,U$4,0)</f>
        <v>46189</v>
      </c>
      <c r="V247" s="108" t="str">
        <f>VLOOKUP($A247,'PA GPS 2026 '!$A$4:$V$461,V$4,0)</f>
        <v>130-DIRECCIÓN FINANCIERA;
20-OFICINA DE TECNOLOGÍA E INFORMÁTICA</v>
      </c>
    </row>
    <row r="248" spans="1:22" ht="58.5" customHeight="1" x14ac:dyDescent="0.25">
      <c r="A248" s="12" t="s">
        <v>1539</v>
      </c>
      <c r="B248" s="108" t="str">
        <f>VLOOKUP($A248,'PA GPS 2026 '!$A$4:$V$461,B$4,0)</f>
        <v>130-DIRECCIÓN FINANCIERA</v>
      </c>
      <c r="C248" s="108">
        <f>VLOOKUP($A248,'PA GPS 2026 '!$A$4:$V$461,C$4,0)</f>
        <v>0</v>
      </c>
      <c r="D248" s="108" t="str">
        <f>VLOOKUP($A248,'PA GPS 2026 '!$A$4:$V$461,D$4,0)</f>
        <v>Actividad propia</v>
      </c>
      <c r="E248" s="108" t="str">
        <f>VLOOKUP($A248,'PA GPS 2026 '!$A$4:$V$461,E$4,0)</f>
        <v>130.1.6</v>
      </c>
      <c r="F248" s="108" t="str">
        <f>VLOOKUP($A248,'PA GPS 2026 '!$A$4:$V$461,F$4,0)</f>
        <v>N/A</v>
      </c>
      <c r="G248" s="108" t="str">
        <f>VLOOKUP($A248,'PA GPS 2026 '!$A$4:$V$461,G$4,0)</f>
        <v>N/A</v>
      </c>
      <c r="H248" s="108" t="str">
        <f>VLOOKUP($A248,'PA GPS 2026 '!$A$4:$V$461,H$4,0)</f>
        <v>N/A</v>
      </c>
      <c r="I248" s="108" t="str">
        <f>VLOOKUP($A248,'PA GPS 2026 '!$A$4:$V$461,I$4,0)</f>
        <v>N/A</v>
      </c>
      <c r="J248" s="108" t="str">
        <f>VLOOKUP($A248,'PA GPS 2026 '!$A$4:$V$461,J$4,0)</f>
        <v>N/A</v>
      </c>
      <c r="K248" s="108" t="str">
        <f>VLOOKUP($A248,'PA GPS 2026 '!$A$4:$V$461,K$4,0)</f>
        <v>N/A</v>
      </c>
      <c r="L248" s="108" t="str">
        <f>VLOOKUP($A248,'PA GPS 2026 '!$A$4:$V$461,L$4,0)</f>
        <v>N/A</v>
      </c>
      <c r="M248" s="108" t="str">
        <f>VLOOKUP($A248,'PA GPS 2026 '!$A$4:$V$461,M$4,0)</f>
        <v>N/A</v>
      </c>
      <c r="N248" s="108" t="str">
        <f>VLOOKUP($A248,'PA GPS 2026 '!$A$4:$V$461,N$4,0)</f>
        <v>N/A</v>
      </c>
      <c r="O248" s="108" t="str">
        <f>VLOOKUP($A248,'PA GPS 2026 '!$A$4:$V$461,O$4,0)</f>
        <v>Realizar manuales y capacitar a los usuarios (1.Formato Manual de Usuario GS03-F24 nuevo o actualizado  2. Registro de Capacitación)</v>
      </c>
      <c r="P248" s="108">
        <f>VLOOKUP($A248,'PA GPS 2026 '!$A$4:$V$461,P$4,0)</f>
        <v>5</v>
      </c>
      <c r="Q248" s="108">
        <f>VLOOKUP($A248,'PA GPS 2026 '!$A$4:$V$461,Q$4,0)</f>
        <v>2</v>
      </c>
      <c r="R248" s="108" t="str">
        <f>VLOOKUP($A248,'PA GPS 2026 '!$A$4:$V$461,R$4,0)</f>
        <v>Númerica</v>
      </c>
      <c r="S248" s="108" t="str">
        <f>VLOOKUP($A248,'PA GPS 2026 '!$A$4:$V$461,S$4,0)</f>
        <v># de Manuales con capacitaciones realizadas / 2 Manuales con capacitaciones a realizar</v>
      </c>
      <c r="T248" s="109">
        <f>VLOOKUP($A248,'PA GPS 2026 '!$A$4:$V$461,T$4,0)</f>
        <v>46157</v>
      </c>
      <c r="U248" s="109">
        <f>VLOOKUP($A248,'PA GPS 2026 '!$A$4:$V$461,U$4,0)</f>
        <v>46171</v>
      </c>
      <c r="V248" s="108" t="str">
        <f>VLOOKUP($A248,'PA GPS 2026 '!$A$4:$V$461,V$4,0)</f>
        <v>130-DIRECCIÓN FINANCIERA;
20-OFICINA DE TECNOLOGÍA E INFORMÁTICA</v>
      </c>
    </row>
    <row r="249" spans="1:22" ht="58.5" customHeight="1" x14ac:dyDescent="0.25">
      <c r="A249" s="12" t="s">
        <v>1542</v>
      </c>
      <c r="B249" s="108" t="str">
        <f>VLOOKUP($A249,'PA GPS 2026 '!$A$4:$V$461,B$4,0)</f>
        <v>130-DIRECCIÓN FINANCIERA</v>
      </c>
      <c r="C249" s="108">
        <f>VLOOKUP($A249,'PA GPS 2026 '!$A$4:$V$461,C$4,0)</f>
        <v>0</v>
      </c>
      <c r="D249" s="108" t="str">
        <f>VLOOKUP($A249,'PA GPS 2026 '!$A$4:$V$461,D$4,0)</f>
        <v>Actividad propia</v>
      </c>
      <c r="E249" s="108" t="str">
        <f>VLOOKUP($A249,'PA GPS 2026 '!$A$4:$V$461,E$4,0)</f>
        <v>130.1.7</v>
      </c>
      <c r="F249" s="108" t="str">
        <f>VLOOKUP($A249,'PA GPS 2026 '!$A$4:$V$461,F$4,0)</f>
        <v>N/A</v>
      </c>
      <c r="G249" s="108" t="str">
        <f>VLOOKUP($A249,'PA GPS 2026 '!$A$4:$V$461,G$4,0)</f>
        <v>N/A</v>
      </c>
      <c r="H249" s="108" t="str">
        <f>VLOOKUP($A249,'PA GPS 2026 '!$A$4:$V$461,H$4,0)</f>
        <v>N/A</v>
      </c>
      <c r="I249" s="108" t="str">
        <f>VLOOKUP($A249,'PA GPS 2026 '!$A$4:$V$461,I$4,0)</f>
        <v>N/A</v>
      </c>
      <c r="J249" s="108" t="str">
        <f>VLOOKUP($A249,'PA GPS 2026 '!$A$4:$V$461,J$4,0)</f>
        <v>N/A</v>
      </c>
      <c r="K249" s="108" t="str">
        <f>VLOOKUP($A249,'PA GPS 2026 '!$A$4:$V$461,K$4,0)</f>
        <v>N/A</v>
      </c>
      <c r="L249" s="108" t="str">
        <f>VLOOKUP($A249,'PA GPS 2026 '!$A$4:$V$461,L$4,0)</f>
        <v>N/A</v>
      </c>
      <c r="M249" s="108" t="str">
        <f>VLOOKUP($A249,'PA GPS 2026 '!$A$4:$V$461,M$4,0)</f>
        <v>N/A</v>
      </c>
      <c r="N249" s="108" t="str">
        <f>VLOOKUP($A249,'PA GPS 2026 '!$A$4:$V$461,N$4,0)</f>
        <v>N/A</v>
      </c>
      <c r="O249" s="108" t="str">
        <f>VLOOKUP($A249,'PA GPS 2026 '!$A$4:$V$461,O$4,0)</f>
        <v>Realizar cierre del proyecto (1. Formato Arquitectura de Software GS03F21, ya sea nuevo o actualizado hasta el capitulo 2 . 2. Formato Acta de Entrega de Desarrollo de Software GS03-F25)</v>
      </c>
      <c r="P249" s="108">
        <f>VLOOKUP($A249,'PA GPS 2026 '!$A$4:$V$461,P$4,0)</f>
        <v>5</v>
      </c>
      <c r="Q249" s="108">
        <f>VLOOKUP($A249,'PA GPS 2026 '!$A$4:$V$461,Q$4,0)</f>
        <v>2</v>
      </c>
      <c r="R249" s="108" t="str">
        <f>VLOOKUP($A249,'PA GPS 2026 '!$A$4:$V$461,R$4,0)</f>
        <v>Númerica</v>
      </c>
      <c r="S249" s="108" t="str">
        <f>VLOOKUP($A249,'PA GPS 2026 '!$A$4:$V$461,S$4,0)</f>
        <v># de Acta de Entrega de Desarrollo de Software / 2 Acta programada de Entrega de Desarrollo de Software</v>
      </c>
      <c r="T249" s="109">
        <f>VLOOKUP($A249,'PA GPS 2026 '!$A$4:$V$461,T$4,0)</f>
        <v>46189</v>
      </c>
      <c r="U249" s="109">
        <f>VLOOKUP($A249,'PA GPS 2026 '!$A$4:$V$461,U$4,0)</f>
        <v>46203</v>
      </c>
      <c r="V249" s="108" t="str">
        <f>VLOOKUP($A249,'PA GPS 2026 '!$A$4:$V$461,V$4,0)</f>
        <v>130-DIRECCIÓN FINANCIERA;
20-OFICINA DE TECNOLOGÍA E INFORMÁTICA</v>
      </c>
    </row>
    <row r="250" spans="1:22" ht="58.5" customHeight="1" x14ac:dyDescent="0.25">
      <c r="A250" s="12" t="s">
        <v>1545</v>
      </c>
      <c r="B250" s="111" t="str">
        <f>VLOOKUP($A250,'PA GPS 2026 '!$A$4:$V$461,B$4,0)</f>
        <v>130-DIRECCIÓN FINANCIERA</v>
      </c>
      <c r="C250" s="111">
        <f>VLOOKUP($A250,'PA GPS 2026 '!$A$4:$V$461,C$4,0)</f>
        <v>0</v>
      </c>
      <c r="D250" s="111" t="str">
        <f>VLOOKUP($A250,'PA GPS 2026 '!$A$4:$V$461,D$4,0)</f>
        <v>Producto</v>
      </c>
      <c r="E250" s="111" t="str">
        <f>VLOOKUP($A250,'PA GPS 2026 '!$A$4:$V$461,E$4,0)</f>
        <v>130.2</v>
      </c>
      <c r="F250" s="111" t="str">
        <f>VLOOKUP($A250,'PA GPS 2026 '!$A$4:$V$461,F$4,0)</f>
        <v>Innovador</v>
      </c>
      <c r="G250" s="111" t="str">
        <f>VLOOKUP($A250,'PA GPS 2026 '!$A$4:$V$461,G$4,0)</f>
        <v xml:space="preserve">Fortalecer la infraestructura, uso y aprovechamiento de las tecnologías de la información, para optimizar la capacidad institucional
</v>
      </c>
      <c r="H250" s="111" t="str">
        <f>VLOOKUP($A250,'PA GPS 2026 '!$A$4:$V$461,H$4,0)</f>
        <v xml:space="preserve">Cumplimiento de productos del PAI asociados a Fortalecer la infraestructura, uso y aprovechamiento de las tecnologías de la información, para optimizar la capacidad institucional
</v>
      </c>
      <c r="I250" s="111" t="str">
        <f>VLOOKUP($A250,'PA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50" s="111" t="str">
        <f>VLOOKUP($A250,'PA GPS 2026 '!$A$4:$V$461,J$4,0)</f>
        <v>N/A</v>
      </c>
      <c r="K250" s="111" t="str">
        <f>VLOOKUP($A250,'PA GPS 2026 '!$A$4:$V$461,K$4,0)</f>
        <v>Si</v>
      </c>
      <c r="L250" s="111" t="str">
        <f>VLOOKUP($A250,'PA GPS 2026 '!$A$4:$V$461,L$4,0)</f>
        <v>C-3599-0200-10-53105d</v>
      </c>
      <c r="M250" s="111" t="str">
        <f>VLOOKUP($A250,'PA GPS 2026 '!$A$4:$V$461,M$4,0)</f>
        <v>Política Fortalecimiento Organizacional y Simplificación de Procesos _DIMENSIÓN Gestión con Valores para Resultados</v>
      </c>
      <c r="N250" s="111" t="str">
        <f>VLOOKUP($A250,'PA GPS 2026 '!$A$4:$V$461,N$4,0)</f>
        <v>N/A</v>
      </c>
      <c r="O250" s="111" t="str">
        <f>VLOOKUP($A250,'PA GPS 2026 '!$A$4:$V$461,O$4,0)</f>
        <v>Aplicativo de recaudos, con interoperabilidad con SIPI y mejoras en la legalización y conciliación, evolucionado (1. Formato Arquitectura de Software GS03F21 actualizado.  2. Formato Acta de Entrega de Desarrollo de Software GS03-F25)</v>
      </c>
      <c r="P250" s="111">
        <f>VLOOKUP($A250,'PA GPS 2026 '!$A$4:$V$461,P$4,0)</f>
        <v>30</v>
      </c>
      <c r="Q250" s="111">
        <f>VLOOKUP($A250,'PA GPS 2026 '!$A$4:$V$461,Q$4,0)</f>
        <v>1</v>
      </c>
      <c r="R250" s="111" t="str">
        <f>VLOOKUP($A250,'PA GPS 2026 '!$A$4:$V$461,R$4,0)</f>
        <v>Númerica</v>
      </c>
      <c r="S250" s="111" t="str">
        <f>VLOOKUP($A250,'PA GPS 2026 '!$A$4:$V$461,S$4,0)</f>
        <v># de aplicativo actualizado y operando / 1 aplicativo planeado</v>
      </c>
      <c r="T250" s="112">
        <f>VLOOKUP($A250,'PA GPS 2026 '!$A$4:$V$461,T$4,0)</f>
        <v>46055</v>
      </c>
      <c r="U250" s="112">
        <f>VLOOKUP($A250,'PA GPS 2026 '!$A$4:$V$461,U$4,0)</f>
        <v>46356</v>
      </c>
      <c r="V250" s="111" t="str">
        <f>VLOOKUP($A250,'PA GPS 2026 '!$A$4:$V$461,V$4,0)</f>
        <v>130-DIRECCIÓN FINANCIERA;
20-OFICINA DE TECNOLOGÍA E INFORMÁTICA;
2000-DESPACHO DEL SUPERINTENDENTE DELEGADO PARA LA PROPIEDAD INDUSTRIAL</v>
      </c>
    </row>
    <row r="251" spans="1:22" ht="58.5" customHeight="1" x14ac:dyDescent="0.25">
      <c r="A251" s="12" t="s">
        <v>1548</v>
      </c>
      <c r="B251" s="108" t="str">
        <f>VLOOKUP($A251,'PA GPS 2026 '!$A$4:$V$461,B$4,0)</f>
        <v>130-DIRECCIÓN FINANCIERA</v>
      </c>
      <c r="C251" s="108">
        <f>VLOOKUP($A251,'PA GPS 2026 '!$A$4:$V$461,C$4,0)</f>
        <v>0</v>
      </c>
      <c r="D251" s="108" t="str">
        <f>VLOOKUP($A251,'PA GPS 2026 '!$A$4:$V$461,D$4,0)</f>
        <v>Actividad propia</v>
      </c>
      <c r="E251" s="108" t="str">
        <f>VLOOKUP($A251,'PA GPS 2026 '!$A$4:$V$461,E$4,0)</f>
        <v>130.2.1</v>
      </c>
      <c r="F251" s="108" t="str">
        <f>VLOOKUP($A251,'PA GPS 2026 '!$A$4:$V$461,F$4,0)</f>
        <v>N/A</v>
      </c>
      <c r="G251" s="108" t="str">
        <f>VLOOKUP($A251,'PA GPS 2026 '!$A$4:$V$461,G$4,0)</f>
        <v>N/A</v>
      </c>
      <c r="H251" s="108" t="str">
        <f>VLOOKUP($A251,'PA GPS 2026 '!$A$4:$V$461,H$4,0)</f>
        <v>N/A</v>
      </c>
      <c r="I251" s="108" t="str">
        <f>VLOOKUP($A251,'PA GPS 2026 '!$A$4:$V$461,I$4,0)</f>
        <v>N/A</v>
      </c>
      <c r="J251" s="108" t="str">
        <f>VLOOKUP($A251,'PA GPS 2026 '!$A$4:$V$461,J$4,0)</f>
        <v>N/A</v>
      </c>
      <c r="K251" s="108" t="str">
        <f>VLOOKUP($A251,'PA GPS 2026 '!$A$4:$V$461,K$4,0)</f>
        <v>N/A</v>
      </c>
      <c r="L251" s="108" t="str">
        <f>VLOOKUP($A251,'PA GPS 2026 '!$A$4:$V$461,L$4,0)</f>
        <v>N/A</v>
      </c>
      <c r="M251" s="108" t="str">
        <f>VLOOKUP($A251,'PA GPS 2026 '!$A$4:$V$461,M$4,0)</f>
        <v>N/A</v>
      </c>
      <c r="N251" s="108" t="str">
        <f>VLOOKUP($A251,'PA GPS 2026 '!$A$4:$V$461,N$4,0)</f>
        <v>N/A</v>
      </c>
      <c r="O251" s="108" t="str">
        <f>VLOOKUP($A251,'PA GPS 2026 '!$A$4:$V$461,O$4,0)</f>
        <v>Elaborar y aprobar dos requerimientos (1. Formato Solicitud de Requerimientos a Sistemas de Información GS03-F18 2. Formato Lista de Chequeo de Requisitos de Seguridad de la Información GS03-F27)</v>
      </c>
      <c r="P251" s="108">
        <f>VLOOKUP($A251,'PA GPS 2026 '!$A$4:$V$461,P$4,0)</f>
        <v>10</v>
      </c>
      <c r="Q251" s="108">
        <f>VLOOKUP($A251,'PA GPS 2026 '!$A$4:$V$461,Q$4,0)</f>
        <v>2</v>
      </c>
      <c r="R251" s="108" t="str">
        <f>VLOOKUP($A251,'PA GPS 2026 '!$A$4:$V$461,R$4,0)</f>
        <v>Númerica</v>
      </c>
      <c r="S251" s="108" t="str">
        <f>VLOOKUP($A251,'PA GPS 2026 '!$A$4:$V$461,S$4,0)</f>
        <v># de Requerimiento elaborado y aprobado / 2 Requerimiento a elaborar y aprobar</v>
      </c>
      <c r="T251" s="109">
        <f>VLOOKUP($A251,'PA GPS 2026 '!$A$4:$V$461,T$4,0)</f>
        <v>46055</v>
      </c>
      <c r="U251" s="109">
        <f>VLOOKUP($A251,'PA GPS 2026 '!$A$4:$V$461,U$4,0)</f>
        <v>46080</v>
      </c>
      <c r="V251" s="108" t="str">
        <f>VLOOKUP($A251,'PA GPS 2026 '!$A$4:$V$461,V$4,0)</f>
        <v>130-DIRECCIÓN FINANCIERA;
20-OFICINA DE TECNOLOGÍA E INFORMÁTICA;
2000-DESPACHO DEL SUPERINTENDENTE DELEGADO PARA LA PROPIEDAD INDUSTRIAL</v>
      </c>
    </row>
    <row r="252" spans="1:22" ht="58.5" customHeight="1" x14ac:dyDescent="0.25">
      <c r="A252" s="12" t="s">
        <v>1550</v>
      </c>
      <c r="B252" s="108" t="str">
        <f>VLOOKUP($A252,'PA GPS 2026 '!$A$4:$V$461,B$4,0)</f>
        <v>130-DIRECCIÓN FINANCIERA</v>
      </c>
      <c r="C252" s="108">
        <f>VLOOKUP($A252,'PA GPS 2026 '!$A$4:$V$461,C$4,0)</f>
        <v>0</v>
      </c>
      <c r="D252" s="108" t="str">
        <f>VLOOKUP($A252,'PA GPS 2026 '!$A$4:$V$461,D$4,0)</f>
        <v>Actividad sin participación</v>
      </c>
      <c r="E252" s="108" t="str">
        <f>VLOOKUP($A252,'PA GPS 2026 '!$A$4:$V$461,E$4,0)</f>
        <v>130.2.2</v>
      </c>
      <c r="F252" s="108" t="str">
        <f>VLOOKUP($A252,'PA GPS 2026 '!$A$4:$V$461,F$4,0)</f>
        <v>N/A</v>
      </c>
      <c r="G252" s="108" t="str">
        <f>VLOOKUP($A252,'PA GPS 2026 '!$A$4:$V$461,G$4,0)</f>
        <v>N/A</v>
      </c>
      <c r="H252" s="108" t="str">
        <f>VLOOKUP($A252,'PA GPS 2026 '!$A$4:$V$461,H$4,0)</f>
        <v>N/A</v>
      </c>
      <c r="I252" s="108" t="str">
        <f>VLOOKUP($A252,'PA GPS 2026 '!$A$4:$V$461,I$4,0)</f>
        <v>N/A</v>
      </c>
      <c r="J252" s="108" t="str">
        <f>VLOOKUP($A252,'PA GPS 2026 '!$A$4:$V$461,J$4,0)</f>
        <v>N/A</v>
      </c>
      <c r="K252" s="108" t="str">
        <f>VLOOKUP($A252,'PA GPS 2026 '!$A$4:$V$461,K$4,0)</f>
        <v>N/A</v>
      </c>
      <c r="L252" s="108" t="str">
        <f>VLOOKUP($A252,'PA GPS 2026 '!$A$4:$V$461,L$4,0)</f>
        <v>N/A</v>
      </c>
      <c r="M252" s="108" t="str">
        <f>VLOOKUP($A252,'PA GPS 2026 '!$A$4:$V$461,M$4,0)</f>
        <v>N/A</v>
      </c>
      <c r="N252" s="108" t="str">
        <f>VLOOKUP($A252,'PA GPS 2026 '!$A$4:$V$461,N$4,0)</f>
        <v>N/A</v>
      </c>
      <c r="O252" s="108" t="str">
        <f>VLOOKUP($A252,'PA GPS 2026 '!$A$4:$V$461,O$4,0)</f>
        <v>Diseñar la solución (1. Formato Arquitectura de Software GS03F21, ya sea nuevo o actualizado hasta el capitulo 2  / Único entregable)</v>
      </c>
      <c r="P252" s="108">
        <f>VLOOKUP($A252,'PA GPS 2026 '!$A$4:$V$461,P$4,0)</f>
        <v>0</v>
      </c>
      <c r="Q252" s="108">
        <f>VLOOKUP($A252,'PA GPS 2026 '!$A$4:$V$461,Q$4,0)</f>
        <v>1</v>
      </c>
      <c r="R252" s="108" t="str">
        <f>VLOOKUP($A252,'PA GPS 2026 '!$A$4:$V$461,R$4,0)</f>
        <v>Númerica</v>
      </c>
      <c r="S252" s="108" t="str">
        <f>VLOOKUP($A252,'PA GPS 2026 '!$A$4:$V$461,S$4,0)</f>
        <v># de Solución diseñada / 1 Solución a diseñar</v>
      </c>
      <c r="T252" s="109">
        <f>VLOOKUP($A252,'PA GPS 2026 '!$A$4:$V$461,T$4,0)</f>
        <v>46083</v>
      </c>
      <c r="U252" s="109">
        <f>VLOOKUP($A252,'PA GPS 2026 '!$A$4:$V$461,U$4,0)</f>
        <v>46112</v>
      </c>
      <c r="V252" s="108" t="str">
        <f>VLOOKUP($A252,'PA GPS 2026 '!$A$4:$V$461,V$4,0)</f>
        <v>20-OFICINA DE TECNOLOGÍA E INFORMÁTICA</v>
      </c>
    </row>
    <row r="253" spans="1:22" ht="58.5" customHeight="1" x14ac:dyDescent="0.25">
      <c r="A253" s="12" t="s">
        <v>1551</v>
      </c>
      <c r="B253" s="108" t="str">
        <f>VLOOKUP($A253,'PA GPS 2026 '!$A$4:$V$461,B$4,0)</f>
        <v>130-DIRECCIÓN FINANCIERA</v>
      </c>
      <c r="C253" s="108">
        <f>VLOOKUP($A253,'PA GPS 2026 '!$A$4:$V$461,C$4,0)</f>
        <v>0</v>
      </c>
      <c r="D253" s="108" t="str">
        <f>VLOOKUP($A253,'PA GPS 2026 '!$A$4:$V$461,D$4,0)</f>
        <v>Actividad propia</v>
      </c>
      <c r="E253" s="108" t="str">
        <f>VLOOKUP($A253,'PA GPS 2026 '!$A$4:$V$461,E$4,0)</f>
        <v>130.2.3</v>
      </c>
      <c r="F253" s="108" t="str">
        <f>VLOOKUP($A253,'PA GPS 2026 '!$A$4:$V$461,F$4,0)</f>
        <v>N/A</v>
      </c>
      <c r="G253" s="108" t="str">
        <f>VLOOKUP($A253,'PA GPS 2026 '!$A$4:$V$461,G$4,0)</f>
        <v>N/A</v>
      </c>
      <c r="H253" s="108" t="str">
        <f>VLOOKUP($A253,'PA GPS 2026 '!$A$4:$V$461,H$4,0)</f>
        <v>N/A</v>
      </c>
      <c r="I253" s="108" t="str">
        <f>VLOOKUP($A253,'PA GPS 2026 '!$A$4:$V$461,I$4,0)</f>
        <v>N/A</v>
      </c>
      <c r="J253" s="108" t="str">
        <f>VLOOKUP($A253,'PA GPS 2026 '!$A$4:$V$461,J$4,0)</f>
        <v>N/A</v>
      </c>
      <c r="K253" s="108" t="str">
        <f>VLOOKUP($A253,'PA GPS 2026 '!$A$4:$V$461,K$4,0)</f>
        <v>N/A</v>
      </c>
      <c r="L253" s="108" t="str">
        <f>VLOOKUP($A253,'PA GPS 2026 '!$A$4:$V$461,L$4,0)</f>
        <v>N/A</v>
      </c>
      <c r="M253" s="108" t="str">
        <f>VLOOKUP($A253,'PA GPS 2026 '!$A$4:$V$461,M$4,0)</f>
        <v>N/A</v>
      </c>
      <c r="N253" s="108" t="str">
        <f>VLOOKUP($A253,'PA GPS 2026 '!$A$4:$V$461,N$4,0)</f>
        <v>N/A</v>
      </c>
      <c r="O253" s="108" t="str">
        <f>VLOOKUP($A253,'PA GPS 2026 '!$A$4:$V$461,O$4,0)</f>
        <v>Planear  y gestionar la solución  (1. Reporte planeación de tareas, línea base de requerimientos (historias de usuario) y entregables  en la herramienta devops 2. plan de pruebas diseñado y registrado en la herramienta devops)</v>
      </c>
      <c r="P253" s="108">
        <f>VLOOKUP($A253,'PA GPS 2026 '!$A$4:$V$461,P$4,0)</f>
        <v>15</v>
      </c>
      <c r="Q253" s="108">
        <f>VLOOKUP($A253,'PA GPS 2026 '!$A$4:$V$461,Q$4,0)</f>
        <v>2</v>
      </c>
      <c r="R253" s="108" t="str">
        <f>VLOOKUP($A253,'PA GPS 2026 '!$A$4:$V$461,R$4,0)</f>
        <v>Númerica</v>
      </c>
      <c r="S253" s="108" t="str">
        <f>VLOOKUP($A253,'PA GPS 2026 '!$A$4:$V$461,S$4,0)</f>
        <v># de Solución planeada y gestionada / 2 Solución a ser planeada y gestionada</v>
      </c>
      <c r="T253" s="109">
        <f>VLOOKUP($A253,'PA GPS 2026 '!$A$4:$V$461,T$4,0)</f>
        <v>46113</v>
      </c>
      <c r="U253" s="109">
        <f>VLOOKUP($A253,'PA GPS 2026 '!$A$4:$V$461,U$4,0)</f>
        <v>46171</v>
      </c>
      <c r="V253" s="108" t="str">
        <f>VLOOKUP($A253,'PA GPS 2026 '!$A$4:$V$461,V$4,0)</f>
        <v>130-DIRECCIÓN FINANCIERA;
20-OFICINA DE TECNOLOGÍA E INFORMÁTICA;
2000-DESPACHO DEL SUPERINTENDENTE DELEGADO PARA LA PROPIEDAD INDUSTRIAL</v>
      </c>
    </row>
    <row r="254" spans="1:22" ht="58.5" customHeight="1" x14ac:dyDescent="0.25">
      <c r="A254" s="12" t="s">
        <v>1552</v>
      </c>
      <c r="B254" s="108" t="str">
        <f>VLOOKUP($A254,'PA GPS 2026 '!$A$4:$V$461,B$4,0)</f>
        <v>130-DIRECCIÓN FINANCIERA</v>
      </c>
      <c r="C254" s="108">
        <f>VLOOKUP($A254,'PA GPS 2026 '!$A$4:$V$461,C$4,0)</f>
        <v>0</v>
      </c>
      <c r="D254" s="108" t="str">
        <f>VLOOKUP($A254,'PA GPS 2026 '!$A$4:$V$461,D$4,0)</f>
        <v>Actividad propia</v>
      </c>
      <c r="E254" s="108" t="str">
        <f>VLOOKUP($A254,'PA GPS 2026 '!$A$4:$V$461,E$4,0)</f>
        <v>130.2.4</v>
      </c>
      <c r="F254" s="108" t="str">
        <f>VLOOKUP($A254,'PA GPS 2026 '!$A$4:$V$461,F$4,0)</f>
        <v>N/A</v>
      </c>
      <c r="G254" s="108" t="str">
        <f>VLOOKUP($A254,'PA GPS 2026 '!$A$4:$V$461,G$4,0)</f>
        <v>N/A</v>
      </c>
      <c r="H254" s="108" t="str">
        <f>VLOOKUP($A254,'PA GPS 2026 '!$A$4:$V$461,H$4,0)</f>
        <v>N/A</v>
      </c>
      <c r="I254" s="108" t="str">
        <f>VLOOKUP($A254,'PA GPS 2026 '!$A$4:$V$461,I$4,0)</f>
        <v>N/A</v>
      </c>
      <c r="J254" s="108" t="str">
        <f>VLOOKUP($A254,'PA GPS 2026 '!$A$4:$V$461,J$4,0)</f>
        <v>N/A</v>
      </c>
      <c r="K254" s="108" t="str">
        <f>VLOOKUP($A254,'PA GPS 2026 '!$A$4:$V$461,K$4,0)</f>
        <v>N/A</v>
      </c>
      <c r="L254" s="108" t="str">
        <f>VLOOKUP($A254,'PA GPS 2026 '!$A$4:$V$461,L$4,0)</f>
        <v>N/A</v>
      </c>
      <c r="M254" s="108" t="str">
        <f>VLOOKUP($A254,'PA GPS 2026 '!$A$4:$V$461,M$4,0)</f>
        <v>N/A</v>
      </c>
      <c r="N254" s="108" t="str">
        <f>VLOOKUP($A254,'PA GPS 2026 '!$A$4:$V$461,N$4,0)</f>
        <v>N/A</v>
      </c>
      <c r="O254" s="108" t="str">
        <f>VLOOKUP($A254,'PA GPS 2026 '!$A$4:$V$461,O$4,0)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P254" s="108">
        <f>VLOOKUP($A254,'PA GPS 2026 '!$A$4:$V$461,P$4,0)</f>
        <v>40</v>
      </c>
      <c r="Q254" s="108">
        <f>VLOOKUP($A254,'PA GPS 2026 '!$A$4:$V$461,Q$4,0)</f>
        <v>4</v>
      </c>
      <c r="R254" s="108" t="str">
        <f>VLOOKUP($A254,'PA GPS 2026 '!$A$4:$V$461,R$4,0)</f>
        <v>Númerica</v>
      </c>
      <c r="S254" s="108" t="str">
        <f>VLOOKUP($A254,'PA GPS 2026 '!$A$4:$V$461,S$4,0)</f>
        <v># de Componente Software construido / 4 Componente Software a construir</v>
      </c>
      <c r="T254" s="109">
        <f>VLOOKUP($A254,'PA GPS 2026 '!$A$4:$V$461,T$4,0)</f>
        <v>46113</v>
      </c>
      <c r="U254" s="109">
        <f>VLOOKUP($A254,'PA GPS 2026 '!$A$4:$V$461,U$4,0)</f>
        <v>46295</v>
      </c>
      <c r="V254" s="108" t="str">
        <f>VLOOKUP($A254,'PA GPS 2026 '!$A$4:$V$461,V$4,0)</f>
        <v>130-DIRECCIÓN FINANCIERA;
20-OFICINA DE TECNOLOGÍA E INFORMÁTICA</v>
      </c>
    </row>
    <row r="255" spans="1:22" ht="58.5" customHeight="1" x14ac:dyDescent="0.25">
      <c r="A255" s="12" t="s">
        <v>1553</v>
      </c>
      <c r="B255" s="108" t="str">
        <f>VLOOKUP($A255,'PA GPS 2026 '!$A$4:$V$461,B$4,0)</f>
        <v>130-DIRECCIÓN FINANCIERA</v>
      </c>
      <c r="C255" s="108">
        <f>VLOOKUP($A255,'PA GPS 2026 '!$A$4:$V$461,C$4,0)</f>
        <v>0</v>
      </c>
      <c r="D255" s="108" t="str">
        <f>VLOOKUP($A255,'PA GPS 2026 '!$A$4:$V$461,D$4,0)</f>
        <v>Actividad propia</v>
      </c>
      <c r="E255" s="108" t="str">
        <f>VLOOKUP($A255,'PA GPS 2026 '!$A$4:$V$461,E$4,0)</f>
        <v>130.2.5</v>
      </c>
      <c r="F255" s="108" t="str">
        <f>VLOOKUP($A255,'PA GPS 2026 '!$A$4:$V$461,F$4,0)</f>
        <v>N/A</v>
      </c>
      <c r="G255" s="108" t="str">
        <f>VLOOKUP($A255,'PA GPS 2026 '!$A$4:$V$461,G$4,0)</f>
        <v>N/A</v>
      </c>
      <c r="H255" s="108" t="str">
        <f>VLOOKUP($A255,'PA GPS 2026 '!$A$4:$V$461,H$4,0)</f>
        <v>N/A</v>
      </c>
      <c r="I255" s="108" t="str">
        <f>VLOOKUP($A255,'PA GPS 2026 '!$A$4:$V$461,I$4,0)</f>
        <v>N/A</v>
      </c>
      <c r="J255" s="108" t="str">
        <f>VLOOKUP($A255,'PA GPS 2026 '!$A$4:$V$461,J$4,0)</f>
        <v>N/A</v>
      </c>
      <c r="K255" s="108" t="str">
        <f>VLOOKUP($A255,'PA GPS 2026 '!$A$4:$V$461,K$4,0)</f>
        <v>N/A</v>
      </c>
      <c r="L255" s="108" t="str">
        <f>VLOOKUP($A255,'PA GPS 2026 '!$A$4:$V$461,L$4,0)</f>
        <v>N/A</v>
      </c>
      <c r="M255" s="108" t="str">
        <f>VLOOKUP($A255,'PA GPS 2026 '!$A$4:$V$461,M$4,0)</f>
        <v>N/A</v>
      </c>
      <c r="N255" s="108" t="str">
        <f>VLOOKUP($A255,'PA GPS 2026 '!$A$4:$V$461,N$4,0)</f>
        <v>N/A</v>
      </c>
      <c r="O255" s="108" t="str">
        <f>VLOOKUP($A255,'PA GPS 2026 '!$A$4:$V$461,O$4,0)</f>
        <v>Pruebas de Aceptación (1. Formato Acta de Prueba de Desarrollo de Software GS03-F26 / Único entregable)</v>
      </c>
      <c r="P255" s="108">
        <f>VLOOKUP($A255,'PA GPS 2026 '!$A$4:$V$461,P$4,0)</f>
        <v>25</v>
      </c>
      <c r="Q255" s="108">
        <f>VLOOKUP($A255,'PA GPS 2026 '!$A$4:$V$461,Q$4,0)</f>
        <v>1</v>
      </c>
      <c r="R255" s="108" t="str">
        <f>VLOOKUP($A255,'PA GPS 2026 '!$A$4:$V$461,R$4,0)</f>
        <v>Númerica</v>
      </c>
      <c r="S255" s="108" t="str">
        <f>VLOOKUP($A255,'PA GPS 2026 '!$A$4:$V$461,S$4,0)</f>
        <v># de Acta de pruebas realizadas / 1 Actas de pruebas programadas</v>
      </c>
      <c r="T255" s="109">
        <f>VLOOKUP($A255,'PA GPS 2026 '!$A$4:$V$461,T$4,0)</f>
        <v>46146</v>
      </c>
      <c r="U255" s="109">
        <f>VLOOKUP($A255,'PA GPS 2026 '!$A$4:$V$461,U$4,0)</f>
        <v>46325</v>
      </c>
      <c r="V255" s="108" t="str">
        <f>VLOOKUP($A255,'PA GPS 2026 '!$A$4:$V$461,V$4,0)</f>
        <v>130-DIRECCIÓN FINANCIERA;
20-OFICINA DE TECNOLOGÍA E INFORMÁTICA;
2000-DESPACHO DEL SUPERINTENDENTE DELEGADO PARA LA PROPIEDAD INDUSTRIAL</v>
      </c>
    </row>
    <row r="256" spans="1:22" ht="58.5" customHeight="1" x14ac:dyDescent="0.25">
      <c r="A256" s="12" t="s">
        <v>1554</v>
      </c>
      <c r="B256" s="108" t="str">
        <f>VLOOKUP($A256,'PA GPS 2026 '!$A$4:$V$461,B$4,0)</f>
        <v>130-DIRECCIÓN FINANCIERA</v>
      </c>
      <c r="C256" s="108">
        <f>VLOOKUP($A256,'PA GPS 2026 '!$A$4:$V$461,C$4,0)</f>
        <v>0</v>
      </c>
      <c r="D256" s="108" t="str">
        <f>VLOOKUP($A256,'PA GPS 2026 '!$A$4:$V$461,D$4,0)</f>
        <v>Actividad propia</v>
      </c>
      <c r="E256" s="108" t="str">
        <f>VLOOKUP($A256,'PA GPS 2026 '!$A$4:$V$461,E$4,0)</f>
        <v>130.2.6</v>
      </c>
      <c r="F256" s="108" t="str">
        <f>VLOOKUP($A256,'PA GPS 2026 '!$A$4:$V$461,F$4,0)</f>
        <v>N/A</v>
      </c>
      <c r="G256" s="108" t="str">
        <f>VLOOKUP($A256,'PA GPS 2026 '!$A$4:$V$461,G$4,0)</f>
        <v>N/A</v>
      </c>
      <c r="H256" s="108" t="str">
        <f>VLOOKUP($A256,'PA GPS 2026 '!$A$4:$V$461,H$4,0)</f>
        <v>N/A</v>
      </c>
      <c r="I256" s="108" t="str">
        <f>VLOOKUP($A256,'PA GPS 2026 '!$A$4:$V$461,I$4,0)</f>
        <v>N/A</v>
      </c>
      <c r="J256" s="108" t="str">
        <f>VLOOKUP($A256,'PA GPS 2026 '!$A$4:$V$461,J$4,0)</f>
        <v>N/A</v>
      </c>
      <c r="K256" s="108" t="str">
        <f>VLOOKUP($A256,'PA GPS 2026 '!$A$4:$V$461,K$4,0)</f>
        <v>N/A</v>
      </c>
      <c r="L256" s="108" t="str">
        <f>VLOOKUP($A256,'PA GPS 2026 '!$A$4:$V$461,L$4,0)</f>
        <v>N/A</v>
      </c>
      <c r="M256" s="108" t="str">
        <f>VLOOKUP($A256,'PA GPS 2026 '!$A$4:$V$461,M$4,0)</f>
        <v>N/A</v>
      </c>
      <c r="N256" s="108" t="str">
        <f>VLOOKUP($A256,'PA GPS 2026 '!$A$4:$V$461,N$4,0)</f>
        <v>N/A</v>
      </c>
      <c r="O256" s="108" t="str">
        <f>VLOOKUP($A256,'PA GPS 2026 '!$A$4:$V$461,O$4,0)</f>
        <v>Realizar manuales y capacitar a los usuarios (1.Formato Manual de Usuario GS03-F24 nuevo o actualizado  2. Registro de Capacitación)</v>
      </c>
      <c r="P256" s="108">
        <f>VLOOKUP($A256,'PA GPS 2026 '!$A$4:$V$461,P$4,0)</f>
        <v>5</v>
      </c>
      <c r="Q256" s="108">
        <f>VLOOKUP($A256,'PA GPS 2026 '!$A$4:$V$461,Q$4,0)</f>
        <v>2</v>
      </c>
      <c r="R256" s="108" t="str">
        <f>VLOOKUP($A256,'PA GPS 2026 '!$A$4:$V$461,R$4,0)</f>
        <v>Númerica</v>
      </c>
      <c r="S256" s="108" t="str">
        <f>VLOOKUP($A256,'PA GPS 2026 '!$A$4:$V$461,S$4,0)</f>
        <v># de Manuales con capacitaciones realizadas / 2 Manuales con capacitaciones a realizar</v>
      </c>
      <c r="T256" s="109">
        <f>VLOOKUP($A256,'PA GPS 2026 '!$A$4:$V$461,T$4,0)</f>
        <v>46310</v>
      </c>
      <c r="U256" s="109">
        <f>VLOOKUP($A256,'PA GPS 2026 '!$A$4:$V$461,U$4,0)</f>
        <v>46339</v>
      </c>
      <c r="V256" s="108" t="str">
        <f>VLOOKUP($A256,'PA GPS 2026 '!$A$4:$V$461,V$4,0)</f>
        <v>130-DIRECCIÓN FINANCIERA;
20-OFICINA DE TECNOLOGÍA E INFORMÁTICA</v>
      </c>
    </row>
    <row r="257" spans="1:22" ht="58.5" customHeight="1" x14ac:dyDescent="0.25">
      <c r="A257" s="12" t="s">
        <v>1555</v>
      </c>
      <c r="B257" s="108" t="str">
        <f>VLOOKUP($A257,'PA GPS 2026 '!$A$4:$V$461,B$4,0)</f>
        <v>130-DIRECCIÓN FINANCIERA</v>
      </c>
      <c r="C257" s="108">
        <f>VLOOKUP($A257,'PA GPS 2026 '!$A$4:$V$461,C$4,0)</f>
        <v>0</v>
      </c>
      <c r="D257" s="108" t="str">
        <f>VLOOKUP($A257,'PA GPS 2026 '!$A$4:$V$461,D$4,0)</f>
        <v>Actividad propia</v>
      </c>
      <c r="E257" s="108" t="str">
        <f>VLOOKUP($A257,'PA GPS 2026 '!$A$4:$V$461,E$4,0)</f>
        <v>130.2.7</v>
      </c>
      <c r="F257" s="108" t="str">
        <f>VLOOKUP($A257,'PA GPS 2026 '!$A$4:$V$461,F$4,0)</f>
        <v>N/A</v>
      </c>
      <c r="G257" s="108" t="str">
        <f>VLOOKUP($A257,'PA GPS 2026 '!$A$4:$V$461,G$4,0)</f>
        <v>N/A</v>
      </c>
      <c r="H257" s="108" t="str">
        <f>VLOOKUP($A257,'PA GPS 2026 '!$A$4:$V$461,H$4,0)</f>
        <v>N/A</v>
      </c>
      <c r="I257" s="108" t="str">
        <f>VLOOKUP($A257,'PA GPS 2026 '!$A$4:$V$461,I$4,0)</f>
        <v>N/A</v>
      </c>
      <c r="J257" s="108" t="str">
        <f>VLOOKUP($A257,'PA GPS 2026 '!$A$4:$V$461,J$4,0)</f>
        <v>N/A</v>
      </c>
      <c r="K257" s="108" t="str">
        <f>VLOOKUP($A257,'PA GPS 2026 '!$A$4:$V$461,K$4,0)</f>
        <v>N/A</v>
      </c>
      <c r="L257" s="108" t="str">
        <f>VLOOKUP($A257,'PA GPS 2026 '!$A$4:$V$461,L$4,0)</f>
        <v>N/A</v>
      </c>
      <c r="M257" s="108" t="str">
        <f>VLOOKUP($A257,'PA GPS 2026 '!$A$4:$V$461,M$4,0)</f>
        <v>N/A</v>
      </c>
      <c r="N257" s="108" t="str">
        <f>VLOOKUP($A257,'PA GPS 2026 '!$A$4:$V$461,N$4,0)</f>
        <v>N/A</v>
      </c>
      <c r="O257" s="108" t="str">
        <f>VLOOKUP($A257,'PA GPS 2026 '!$A$4:$V$461,O$4,0)</f>
        <v>Realizar cierre del proyecto (1. Formato Arquitectura de Software GS03F21, ya sea nuevo o actualizado hasta el capitulo 2 . 2. Formato Acta de Entrega de Desarrollo de Software GS03-F25)</v>
      </c>
      <c r="P257" s="108">
        <f>VLOOKUP($A257,'PA GPS 2026 '!$A$4:$V$461,P$4,0)</f>
        <v>5</v>
      </c>
      <c r="Q257" s="108">
        <f>VLOOKUP($A257,'PA GPS 2026 '!$A$4:$V$461,Q$4,0)</f>
        <v>2</v>
      </c>
      <c r="R257" s="108" t="str">
        <f>VLOOKUP($A257,'PA GPS 2026 '!$A$4:$V$461,R$4,0)</f>
        <v>Númerica</v>
      </c>
      <c r="S257" s="108" t="str">
        <f>VLOOKUP($A257,'PA GPS 2026 '!$A$4:$V$461,S$4,0)</f>
        <v># de Acta de Entrega de Desarrollo de Software / 2 Acta programada de Entrega de Desarrollo de Software</v>
      </c>
      <c r="T257" s="109">
        <f>VLOOKUP($A257,'PA GPS 2026 '!$A$4:$V$461,T$4,0)</f>
        <v>46329</v>
      </c>
      <c r="U257" s="109">
        <f>VLOOKUP($A257,'PA GPS 2026 '!$A$4:$V$461,U$4,0)</f>
        <v>46356</v>
      </c>
      <c r="V257" s="108" t="str">
        <f>VLOOKUP($A257,'PA GPS 2026 '!$A$4:$V$461,V$4,0)</f>
        <v>130-DIRECCIÓN FINANCIERA;
20-OFICINA DE TECNOLOGÍA E INFORMÁTICA</v>
      </c>
    </row>
    <row r="258" spans="1:22" ht="58.5" customHeight="1" x14ac:dyDescent="0.25">
      <c r="A258" s="12" t="s">
        <v>1556</v>
      </c>
      <c r="B258" s="111" t="str">
        <f>VLOOKUP($A258,'PA GPS 2026 '!$A$4:$V$461,B$4,0)</f>
        <v>130-DIRECCIÓN FINANCIERA</v>
      </c>
      <c r="C258" s="111">
        <f>VLOOKUP($A258,'PA GPS 2026 '!$A$4:$V$461,C$4,0)</f>
        <v>0</v>
      </c>
      <c r="D258" s="111" t="str">
        <f>VLOOKUP($A258,'PA GPS 2026 '!$A$4:$V$461,D$4,0)</f>
        <v>Producto</v>
      </c>
      <c r="E258" s="111" t="str">
        <f>VLOOKUP($A258,'PA GPS 2026 '!$A$4:$V$461,E$4,0)</f>
        <v>130.3</v>
      </c>
      <c r="F258" s="111" t="str">
        <f>VLOOKUP($A258,'PA GPS 2026 '!$A$4:$V$461,F$4,0)</f>
        <v>Innovador</v>
      </c>
      <c r="G258" s="111" t="str">
        <f>VLOOKUP($A258,'PA GPS 2026 '!$A$4:$V$461,G$4,0)</f>
        <v xml:space="preserve">Fortalecer la infraestructura, uso y aprovechamiento de las tecnologías de la información, para optimizar la capacidad institucional
</v>
      </c>
      <c r="H258" s="111" t="str">
        <f>VLOOKUP($A258,'PA GPS 2026 '!$A$4:$V$461,H$4,0)</f>
        <v xml:space="preserve">Cumplimiento de productos del PAI asociados a Fortalecer la infraestructura, uso y aprovechamiento de las tecnologías de la información, para optimizar la capacidad institucional
</v>
      </c>
      <c r="I258" s="111" t="str">
        <f>VLOOKUP($A258,'PA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58" s="111" t="str">
        <f>VLOOKUP($A258,'PA GPS 2026 '!$A$4:$V$461,J$4,0)</f>
        <v>N/A</v>
      </c>
      <c r="K258" s="111" t="str">
        <f>VLOOKUP($A258,'PA GPS 2026 '!$A$4:$V$461,K$4,0)</f>
        <v>Si</v>
      </c>
      <c r="L258" s="111" t="str">
        <f>VLOOKUP($A258,'PA GPS 2026 '!$A$4:$V$461,L$4,0)</f>
        <v>C-3599-0200-10-53105d</v>
      </c>
      <c r="M258" s="111" t="str">
        <f>VLOOKUP($A258,'PA GPS 2026 '!$A$4:$V$461,M$4,0)</f>
        <v>Política Fortalecimiento Organizacional y Simplificación de Procesos _DIMENSIÓN Gestión con Valores para Resultados</v>
      </c>
      <c r="N258" s="111" t="str">
        <f>VLOOKUP($A258,'PA GPS 2026 '!$A$4:$V$461,N$4,0)</f>
        <v>N/A</v>
      </c>
      <c r="O258" s="111" t="str">
        <f>VLOOKUP($A258,'PA GPS 2026 '!$A$4:$V$461,O$4,0)</f>
        <v>Sistema de multas integrado con recaudos y cobros, evolucionado (1. Formato Arquitectura de Software GS03F21 actualizado. 2. Formato Acta de Entrega de Desarrollo de Software GS03-F25)</v>
      </c>
      <c r="P258" s="111">
        <f>VLOOKUP($A258,'PA GPS 2026 '!$A$4:$V$461,P$4,0)</f>
        <v>30</v>
      </c>
      <c r="Q258" s="111">
        <f>VLOOKUP($A258,'PA GPS 2026 '!$A$4:$V$461,Q$4,0)</f>
        <v>1</v>
      </c>
      <c r="R258" s="111" t="str">
        <f>VLOOKUP($A258,'PA GPS 2026 '!$A$4:$V$461,R$4,0)</f>
        <v>Númerica</v>
      </c>
      <c r="S258" s="111" t="str">
        <f>VLOOKUP($A258,'PA GPS 2026 '!$A$4:$V$461,S$4,0)</f>
        <v># de aplicativo actualizado y operando / 1 aplicativo planeado</v>
      </c>
      <c r="T258" s="112">
        <f>VLOOKUP($A258,'PA GPS 2026 '!$A$4:$V$461,T$4,0)</f>
        <v>46055</v>
      </c>
      <c r="U258" s="112">
        <f>VLOOKUP($A258,'PA GPS 2026 '!$A$4:$V$461,U$4,0)</f>
        <v>46189</v>
      </c>
      <c r="V258" s="111" t="str">
        <f>VLOOKUP($A258,'PA GPS 2026 '!$A$4:$V$461,V$4,0)</f>
        <v>11-GRUPO DE TRABAJO DE COBRO COACTIVO;
130-DIRECCIÓN FINANCIERA;
20-OFICINA DE TECNOLOGÍA E INFORMÁTICA</v>
      </c>
    </row>
    <row r="259" spans="1:22" ht="58.5" customHeight="1" x14ac:dyDescent="0.25">
      <c r="A259" s="12" t="s">
        <v>1559</v>
      </c>
      <c r="B259" s="108" t="str">
        <f>VLOOKUP($A259,'PA GPS 2026 '!$A$4:$V$461,B$4,0)</f>
        <v>130-DIRECCIÓN FINANCIERA</v>
      </c>
      <c r="C259" s="108">
        <f>VLOOKUP($A259,'PA GPS 2026 '!$A$4:$V$461,C$4,0)</f>
        <v>0</v>
      </c>
      <c r="D259" s="108" t="str">
        <f>VLOOKUP($A259,'PA GPS 2026 '!$A$4:$V$461,D$4,0)</f>
        <v>Actividad propia</v>
      </c>
      <c r="E259" s="108" t="str">
        <f>VLOOKUP($A259,'PA GPS 2026 '!$A$4:$V$461,E$4,0)</f>
        <v>130.3.1</v>
      </c>
      <c r="F259" s="108" t="str">
        <f>VLOOKUP($A259,'PA GPS 2026 '!$A$4:$V$461,F$4,0)</f>
        <v>N/A</v>
      </c>
      <c r="G259" s="108" t="str">
        <f>VLOOKUP($A259,'PA GPS 2026 '!$A$4:$V$461,G$4,0)</f>
        <v>N/A</v>
      </c>
      <c r="H259" s="108" t="str">
        <f>VLOOKUP($A259,'PA GPS 2026 '!$A$4:$V$461,H$4,0)</f>
        <v>N/A</v>
      </c>
      <c r="I259" s="108" t="str">
        <f>VLOOKUP($A259,'PA GPS 2026 '!$A$4:$V$461,I$4,0)</f>
        <v>N/A</v>
      </c>
      <c r="J259" s="108" t="str">
        <f>VLOOKUP($A259,'PA GPS 2026 '!$A$4:$V$461,J$4,0)</f>
        <v>N/A</v>
      </c>
      <c r="K259" s="108" t="str">
        <f>VLOOKUP($A259,'PA GPS 2026 '!$A$4:$V$461,K$4,0)</f>
        <v>N/A</v>
      </c>
      <c r="L259" s="108" t="str">
        <f>VLOOKUP($A259,'PA GPS 2026 '!$A$4:$V$461,L$4,0)</f>
        <v>N/A</v>
      </c>
      <c r="M259" s="108" t="str">
        <f>VLOOKUP($A259,'PA GPS 2026 '!$A$4:$V$461,M$4,0)</f>
        <v>N/A</v>
      </c>
      <c r="N259" s="108" t="str">
        <f>VLOOKUP($A259,'PA GPS 2026 '!$A$4:$V$461,N$4,0)</f>
        <v>N/A</v>
      </c>
      <c r="O259" s="108" t="str">
        <f>VLOOKUP($A259,'PA GPS 2026 '!$A$4:$V$461,O$4,0)</f>
        <v>Elaborar y aprobar requerimiento (1. Formato Solicitud de Requerimientos a Sistemas de Información GS03-F18 2. Formato Lista de Chequeo de Requisitos de Seguridad de la Información GS03-F27)</v>
      </c>
      <c r="P259" s="108">
        <f>VLOOKUP($A259,'PA GPS 2026 '!$A$4:$V$461,P$4,0)</f>
        <v>10</v>
      </c>
      <c r="Q259" s="108">
        <f>VLOOKUP($A259,'PA GPS 2026 '!$A$4:$V$461,Q$4,0)</f>
        <v>2</v>
      </c>
      <c r="R259" s="108" t="str">
        <f>VLOOKUP($A259,'PA GPS 2026 '!$A$4:$V$461,R$4,0)</f>
        <v>Númerica</v>
      </c>
      <c r="S259" s="108" t="str">
        <f>VLOOKUP($A259,'PA GPS 2026 '!$A$4:$V$461,S$4,0)</f>
        <v># de Requerimiento elaborado y aprobado / 2 Requerimiento a elaborar y aprobar</v>
      </c>
      <c r="T259" s="109">
        <f>VLOOKUP($A259,'PA GPS 2026 '!$A$4:$V$461,T$4,0)</f>
        <v>46055</v>
      </c>
      <c r="U259" s="109">
        <f>VLOOKUP($A259,'PA GPS 2026 '!$A$4:$V$461,U$4,0)</f>
        <v>46066</v>
      </c>
      <c r="V259" s="108" t="str">
        <f>VLOOKUP($A259,'PA GPS 2026 '!$A$4:$V$461,V$4,0)</f>
        <v>11-GRUPO DE TRABAJO DE COBRO COACTIVO;
130-DIRECCIÓN FINANCIERA;
20-OFICINA DE TECNOLOGÍA E INFORMÁTICA</v>
      </c>
    </row>
    <row r="260" spans="1:22" ht="58.5" customHeight="1" x14ac:dyDescent="0.25">
      <c r="A260" s="12" t="s">
        <v>1560</v>
      </c>
      <c r="B260" s="108" t="str">
        <f>VLOOKUP($A260,'PA GPS 2026 '!$A$4:$V$461,B$4,0)</f>
        <v>130-DIRECCIÓN FINANCIERA</v>
      </c>
      <c r="C260" s="108">
        <f>VLOOKUP($A260,'PA GPS 2026 '!$A$4:$V$461,C$4,0)</f>
        <v>0</v>
      </c>
      <c r="D260" s="108" t="str">
        <f>VLOOKUP($A260,'PA GPS 2026 '!$A$4:$V$461,D$4,0)</f>
        <v>Actividad sin participación</v>
      </c>
      <c r="E260" s="108" t="str">
        <f>VLOOKUP($A260,'PA GPS 2026 '!$A$4:$V$461,E$4,0)</f>
        <v>130.3.2</v>
      </c>
      <c r="F260" s="108" t="str">
        <f>VLOOKUP($A260,'PA GPS 2026 '!$A$4:$V$461,F$4,0)</f>
        <v>N/A</v>
      </c>
      <c r="G260" s="108" t="str">
        <f>VLOOKUP($A260,'PA GPS 2026 '!$A$4:$V$461,G$4,0)</f>
        <v>N/A</v>
      </c>
      <c r="H260" s="108" t="str">
        <f>VLOOKUP($A260,'PA GPS 2026 '!$A$4:$V$461,H$4,0)</f>
        <v>N/A</v>
      </c>
      <c r="I260" s="108" t="str">
        <f>VLOOKUP($A260,'PA GPS 2026 '!$A$4:$V$461,I$4,0)</f>
        <v>N/A</v>
      </c>
      <c r="J260" s="108" t="str">
        <f>VLOOKUP($A260,'PA GPS 2026 '!$A$4:$V$461,J$4,0)</f>
        <v>N/A</v>
      </c>
      <c r="K260" s="108" t="str">
        <f>VLOOKUP($A260,'PA GPS 2026 '!$A$4:$V$461,K$4,0)</f>
        <v>N/A</v>
      </c>
      <c r="L260" s="108" t="str">
        <f>VLOOKUP($A260,'PA GPS 2026 '!$A$4:$V$461,L$4,0)</f>
        <v>N/A</v>
      </c>
      <c r="M260" s="108" t="str">
        <f>VLOOKUP($A260,'PA GPS 2026 '!$A$4:$V$461,M$4,0)</f>
        <v>N/A</v>
      </c>
      <c r="N260" s="108" t="str">
        <f>VLOOKUP($A260,'PA GPS 2026 '!$A$4:$V$461,N$4,0)</f>
        <v>N/A</v>
      </c>
      <c r="O260" s="108" t="str">
        <f>VLOOKUP($A260,'PA GPS 2026 '!$A$4:$V$461,O$4,0)</f>
        <v>Diseñar la solución (1. Formato Arquitectura de Software GS03F21, ya sea nuevo o actualizado hasta el capitulo 2  / Único entregable)</v>
      </c>
      <c r="P260" s="108">
        <f>VLOOKUP($A260,'PA GPS 2026 '!$A$4:$V$461,P$4,0)</f>
        <v>0</v>
      </c>
      <c r="Q260" s="108">
        <f>VLOOKUP($A260,'PA GPS 2026 '!$A$4:$V$461,Q$4,0)</f>
        <v>1</v>
      </c>
      <c r="R260" s="108" t="str">
        <f>VLOOKUP($A260,'PA GPS 2026 '!$A$4:$V$461,R$4,0)</f>
        <v>Númerica</v>
      </c>
      <c r="S260" s="108" t="str">
        <f>VLOOKUP($A260,'PA GPS 2026 '!$A$4:$V$461,S$4,0)</f>
        <v># de Solución diseñada / 1 Solución a diseñar</v>
      </c>
      <c r="T260" s="109">
        <f>VLOOKUP($A260,'PA GPS 2026 '!$A$4:$V$461,T$4,0)</f>
        <v>46062</v>
      </c>
      <c r="U260" s="109">
        <f>VLOOKUP($A260,'PA GPS 2026 '!$A$4:$V$461,U$4,0)</f>
        <v>46083</v>
      </c>
      <c r="V260" s="108" t="str">
        <f>VLOOKUP($A260,'PA GPS 2026 '!$A$4:$V$461,V$4,0)</f>
        <v>20-OFICINA DE TECNOLOGÍA E INFORMÁTICA</v>
      </c>
    </row>
    <row r="261" spans="1:22" ht="58.5" customHeight="1" x14ac:dyDescent="0.25">
      <c r="A261" s="12" t="s">
        <v>1561</v>
      </c>
      <c r="B261" s="108" t="str">
        <f>VLOOKUP($A261,'PA GPS 2026 '!$A$4:$V$461,B$4,0)</f>
        <v>130-DIRECCIÓN FINANCIERA</v>
      </c>
      <c r="C261" s="108">
        <f>VLOOKUP($A261,'PA GPS 2026 '!$A$4:$V$461,C$4,0)</f>
        <v>0</v>
      </c>
      <c r="D261" s="108" t="str">
        <f>VLOOKUP($A261,'PA GPS 2026 '!$A$4:$V$461,D$4,0)</f>
        <v>Actividad propia</v>
      </c>
      <c r="E261" s="108" t="str">
        <f>VLOOKUP($A261,'PA GPS 2026 '!$A$4:$V$461,E$4,0)</f>
        <v>130.3.3</v>
      </c>
      <c r="F261" s="108" t="str">
        <f>VLOOKUP($A261,'PA GPS 2026 '!$A$4:$V$461,F$4,0)</f>
        <v>N/A</v>
      </c>
      <c r="G261" s="108" t="str">
        <f>VLOOKUP($A261,'PA GPS 2026 '!$A$4:$V$461,G$4,0)</f>
        <v>N/A</v>
      </c>
      <c r="H261" s="108" t="str">
        <f>VLOOKUP($A261,'PA GPS 2026 '!$A$4:$V$461,H$4,0)</f>
        <v>N/A</v>
      </c>
      <c r="I261" s="108" t="str">
        <f>VLOOKUP($A261,'PA GPS 2026 '!$A$4:$V$461,I$4,0)</f>
        <v>N/A</v>
      </c>
      <c r="J261" s="108" t="str">
        <f>VLOOKUP($A261,'PA GPS 2026 '!$A$4:$V$461,J$4,0)</f>
        <v>N/A</v>
      </c>
      <c r="K261" s="108" t="str">
        <f>VLOOKUP($A261,'PA GPS 2026 '!$A$4:$V$461,K$4,0)</f>
        <v>N/A</v>
      </c>
      <c r="L261" s="108" t="str">
        <f>VLOOKUP($A261,'PA GPS 2026 '!$A$4:$V$461,L$4,0)</f>
        <v>N/A</v>
      </c>
      <c r="M261" s="108" t="str">
        <f>VLOOKUP($A261,'PA GPS 2026 '!$A$4:$V$461,M$4,0)</f>
        <v>N/A</v>
      </c>
      <c r="N261" s="108" t="str">
        <f>VLOOKUP($A261,'PA GPS 2026 '!$A$4:$V$461,N$4,0)</f>
        <v>N/A</v>
      </c>
      <c r="O261" s="108" t="str">
        <f>VLOOKUP($A261,'PA GPS 2026 '!$A$4:$V$461,O$4,0)</f>
        <v>Planear  y gestionar la solución  (1. Reporte planeación de tareas, línea base de requerimientos (historias de usuario) y entregables  en la herramienta devops 2. plan de pruebas diseñado y registrado en la herramienta devops)</v>
      </c>
      <c r="P261" s="108">
        <f>VLOOKUP($A261,'PA GPS 2026 '!$A$4:$V$461,P$4,0)</f>
        <v>15</v>
      </c>
      <c r="Q261" s="108">
        <f>VLOOKUP($A261,'PA GPS 2026 '!$A$4:$V$461,Q$4,0)</f>
        <v>2</v>
      </c>
      <c r="R261" s="108" t="str">
        <f>VLOOKUP($A261,'PA GPS 2026 '!$A$4:$V$461,R$4,0)</f>
        <v>Númerica</v>
      </c>
      <c r="S261" s="108" t="str">
        <f>VLOOKUP($A261,'PA GPS 2026 '!$A$4:$V$461,S$4,0)</f>
        <v># de Solución planeada y gestionada / 2 Solución a ser planeada y gestionada</v>
      </c>
      <c r="T261" s="109">
        <f>VLOOKUP($A261,'PA GPS 2026 '!$A$4:$V$461,T$4,0)</f>
        <v>46062</v>
      </c>
      <c r="U261" s="109">
        <f>VLOOKUP($A261,'PA GPS 2026 '!$A$4:$V$461,U$4,0)</f>
        <v>46127</v>
      </c>
      <c r="V261" s="108" t="str">
        <f>VLOOKUP($A261,'PA GPS 2026 '!$A$4:$V$461,V$4,0)</f>
        <v>11-GRUPO DE TRABAJO DE COBRO COACTIVO;
130-DIRECCIÓN FINANCIERA;
20-OFICINA DE TECNOLOGÍA E INFORMÁTICA</v>
      </c>
    </row>
    <row r="262" spans="1:22" ht="58.5" customHeight="1" x14ac:dyDescent="0.25">
      <c r="A262" s="12" t="s">
        <v>1562</v>
      </c>
      <c r="B262" s="108" t="str">
        <f>VLOOKUP($A262,'PA GPS 2026 '!$A$4:$V$461,B$4,0)</f>
        <v>130-DIRECCIÓN FINANCIERA</v>
      </c>
      <c r="C262" s="108">
        <f>VLOOKUP($A262,'PA GPS 2026 '!$A$4:$V$461,C$4,0)</f>
        <v>0</v>
      </c>
      <c r="D262" s="108" t="str">
        <f>VLOOKUP($A262,'PA GPS 2026 '!$A$4:$V$461,D$4,0)</f>
        <v>Actividad propia</v>
      </c>
      <c r="E262" s="108" t="str">
        <f>VLOOKUP($A262,'PA GPS 2026 '!$A$4:$V$461,E$4,0)</f>
        <v>130.3.4</v>
      </c>
      <c r="F262" s="108" t="str">
        <f>VLOOKUP($A262,'PA GPS 2026 '!$A$4:$V$461,F$4,0)</f>
        <v>N/A</v>
      </c>
      <c r="G262" s="108" t="str">
        <f>VLOOKUP($A262,'PA GPS 2026 '!$A$4:$V$461,G$4,0)</f>
        <v>N/A</v>
      </c>
      <c r="H262" s="108" t="str">
        <f>VLOOKUP($A262,'PA GPS 2026 '!$A$4:$V$461,H$4,0)</f>
        <v>N/A</v>
      </c>
      <c r="I262" s="108" t="str">
        <f>VLOOKUP($A262,'PA GPS 2026 '!$A$4:$V$461,I$4,0)</f>
        <v>N/A</v>
      </c>
      <c r="J262" s="108" t="str">
        <f>VLOOKUP($A262,'PA GPS 2026 '!$A$4:$V$461,J$4,0)</f>
        <v>N/A</v>
      </c>
      <c r="K262" s="108" t="str">
        <f>VLOOKUP($A262,'PA GPS 2026 '!$A$4:$V$461,K$4,0)</f>
        <v>N/A</v>
      </c>
      <c r="L262" s="108" t="str">
        <f>VLOOKUP($A262,'PA GPS 2026 '!$A$4:$V$461,L$4,0)</f>
        <v>N/A</v>
      </c>
      <c r="M262" s="108" t="str">
        <f>VLOOKUP($A262,'PA GPS 2026 '!$A$4:$V$461,M$4,0)</f>
        <v>N/A</v>
      </c>
      <c r="N262" s="108" t="str">
        <f>VLOOKUP($A262,'PA GPS 2026 '!$A$4:$V$461,N$4,0)</f>
        <v>N/A</v>
      </c>
      <c r="O262" s="108" t="str">
        <f>VLOOKUP($A262,'PA GPS 2026 '!$A$4:$V$461,O$4,0)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P262" s="108">
        <f>VLOOKUP($A262,'PA GPS 2026 '!$A$4:$V$461,P$4,0)</f>
        <v>40</v>
      </c>
      <c r="Q262" s="108">
        <f>VLOOKUP($A262,'PA GPS 2026 '!$A$4:$V$461,Q$4,0)</f>
        <v>4</v>
      </c>
      <c r="R262" s="108" t="str">
        <f>VLOOKUP($A262,'PA GPS 2026 '!$A$4:$V$461,R$4,0)</f>
        <v>Númerica</v>
      </c>
      <c r="S262" s="108" t="str">
        <f>VLOOKUP($A262,'PA GPS 2026 '!$A$4:$V$461,S$4,0)</f>
        <v># de Componente Software construido / 4 Componente Software a construir</v>
      </c>
      <c r="T262" s="109">
        <f>VLOOKUP($A262,'PA GPS 2026 '!$A$4:$V$461,T$4,0)</f>
        <v>46062</v>
      </c>
      <c r="U262" s="109">
        <f>VLOOKUP($A262,'PA GPS 2026 '!$A$4:$V$461,U$4,0)</f>
        <v>46157</v>
      </c>
      <c r="V262" s="108" t="str">
        <f>VLOOKUP($A262,'PA GPS 2026 '!$A$4:$V$461,V$4,0)</f>
        <v>130-DIRECCIÓN FINANCIERA;
20-OFICINA DE TECNOLOGÍA E INFORMÁTICA</v>
      </c>
    </row>
    <row r="263" spans="1:22" ht="58.5" customHeight="1" x14ac:dyDescent="0.25">
      <c r="A263" s="12" t="s">
        <v>1563</v>
      </c>
      <c r="B263" s="108" t="str">
        <f>VLOOKUP($A263,'PA GPS 2026 '!$A$4:$V$461,B$4,0)</f>
        <v>130-DIRECCIÓN FINANCIERA</v>
      </c>
      <c r="C263" s="108">
        <f>VLOOKUP($A263,'PA GPS 2026 '!$A$4:$V$461,C$4,0)</f>
        <v>0</v>
      </c>
      <c r="D263" s="108" t="str">
        <f>VLOOKUP($A263,'PA GPS 2026 '!$A$4:$V$461,D$4,0)</f>
        <v>Actividad propia</v>
      </c>
      <c r="E263" s="108" t="str">
        <f>VLOOKUP($A263,'PA GPS 2026 '!$A$4:$V$461,E$4,0)</f>
        <v>130.3.5</v>
      </c>
      <c r="F263" s="108" t="str">
        <f>VLOOKUP($A263,'PA GPS 2026 '!$A$4:$V$461,F$4,0)</f>
        <v>N/A</v>
      </c>
      <c r="G263" s="108" t="str">
        <f>VLOOKUP($A263,'PA GPS 2026 '!$A$4:$V$461,G$4,0)</f>
        <v>N/A</v>
      </c>
      <c r="H263" s="108" t="str">
        <f>VLOOKUP($A263,'PA GPS 2026 '!$A$4:$V$461,H$4,0)</f>
        <v>N/A</v>
      </c>
      <c r="I263" s="108" t="str">
        <f>VLOOKUP($A263,'PA GPS 2026 '!$A$4:$V$461,I$4,0)</f>
        <v>N/A</v>
      </c>
      <c r="J263" s="108" t="str">
        <f>VLOOKUP($A263,'PA GPS 2026 '!$A$4:$V$461,J$4,0)</f>
        <v>N/A</v>
      </c>
      <c r="K263" s="108" t="str">
        <f>VLOOKUP($A263,'PA GPS 2026 '!$A$4:$V$461,K$4,0)</f>
        <v>N/A</v>
      </c>
      <c r="L263" s="108" t="str">
        <f>VLOOKUP($A263,'PA GPS 2026 '!$A$4:$V$461,L$4,0)</f>
        <v>N/A</v>
      </c>
      <c r="M263" s="108" t="str">
        <f>VLOOKUP($A263,'PA GPS 2026 '!$A$4:$V$461,M$4,0)</f>
        <v>N/A</v>
      </c>
      <c r="N263" s="108" t="str">
        <f>VLOOKUP($A263,'PA GPS 2026 '!$A$4:$V$461,N$4,0)</f>
        <v>N/A</v>
      </c>
      <c r="O263" s="108" t="str">
        <f>VLOOKUP($A263,'PA GPS 2026 '!$A$4:$V$461,O$4,0)</f>
        <v>Pruebas de Aceptación (1. Formato Acta de Prueba de Desarrollo de Software GS03-F26 / Único entregable)</v>
      </c>
      <c r="P263" s="108">
        <f>VLOOKUP($A263,'PA GPS 2026 '!$A$4:$V$461,P$4,0)</f>
        <v>25</v>
      </c>
      <c r="Q263" s="108">
        <f>VLOOKUP($A263,'PA GPS 2026 '!$A$4:$V$461,Q$4,0)</f>
        <v>1</v>
      </c>
      <c r="R263" s="108" t="str">
        <f>VLOOKUP($A263,'PA GPS 2026 '!$A$4:$V$461,R$4,0)</f>
        <v>Númerica</v>
      </c>
      <c r="S263" s="108" t="str">
        <f>VLOOKUP($A263,'PA GPS 2026 '!$A$4:$V$461,S$4,0)</f>
        <v># de Acta de pruebas realizadas / 1 Actas de pruebas programadas</v>
      </c>
      <c r="T263" s="109">
        <f>VLOOKUP($A263,'PA GPS 2026 '!$A$4:$V$461,T$4,0)</f>
        <v>46097</v>
      </c>
      <c r="U263" s="109">
        <f>VLOOKUP($A263,'PA GPS 2026 '!$A$4:$V$461,U$4,0)</f>
        <v>46171</v>
      </c>
      <c r="V263" s="108" t="str">
        <f>VLOOKUP($A263,'PA GPS 2026 '!$A$4:$V$461,V$4,0)</f>
        <v>11-GRUPO DE TRABAJO DE COBRO COACTIVO;
130-DIRECCIÓN FINANCIERA;
20-OFICINA DE TECNOLOGÍA E INFORMÁTICA</v>
      </c>
    </row>
    <row r="264" spans="1:22" ht="58.5" customHeight="1" x14ac:dyDescent="0.25">
      <c r="A264" s="12" t="s">
        <v>1564</v>
      </c>
      <c r="B264" s="108" t="str">
        <f>VLOOKUP($A264,'PA GPS 2026 '!$A$4:$V$461,B$4,0)</f>
        <v>130-DIRECCIÓN FINANCIERA</v>
      </c>
      <c r="C264" s="108">
        <f>VLOOKUP($A264,'PA GPS 2026 '!$A$4:$V$461,C$4,0)</f>
        <v>0</v>
      </c>
      <c r="D264" s="108" t="str">
        <f>VLOOKUP($A264,'PA GPS 2026 '!$A$4:$V$461,D$4,0)</f>
        <v>Actividad propia</v>
      </c>
      <c r="E264" s="108" t="str">
        <f>VLOOKUP($A264,'PA GPS 2026 '!$A$4:$V$461,E$4,0)</f>
        <v>130.3.6</v>
      </c>
      <c r="F264" s="108" t="str">
        <f>VLOOKUP($A264,'PA GPS 2026 '!$A$4:$V$461,F$4,0)</f>
        <v>N/A</v>
      </c>
      <c r="G264" s="108" t="str">
        <f>VLOOKUP($A264,'PA GPS 2026 '!$A$4:$V$461,G$4,0)</f>
        <v>N/A</v>
      </c>
      <c r="H264" s="108" t="str">
        <f>VLOOKUP($A264,'PA GPS 2026 '!$A$4:$V$461,H$4,0)</f>
        <v>N/A</v>
      </c>
      <c r="I264" s="108" t="str">
        <f>VLOOKUP($A264,'PA GPS 2026 '!$A$4:$V$461,I$4,0)</f>
        <v>N/A</v>
      </c>
      <c r="J264" s="108" t="str">
        <f>VLOOKUP($A264,'PA GPS 2026 '!$A$4:$V$461,J$4,0)</f>
        <v>N/A</v>
      </c>
      <c r="K264" s="108" t="str">
        <f>VLOOKUP($A264,'PA GPS 2026 '!$A$4:$V$461,K$4,0)</f>
        <v>N/A</v>
      </c>
      <c r="L264" s="108" t="str">
        <f>VLOOKUP($A264,'PA GPS 2026 '!$A$4:$V$461,L$4,0)</f>
        <v>N/A</v>
      </c>
      <c r="M264" s="108" t="str">
        <f>VLOOKUP($A264,'PA GPS 2026 '!$A$4:$V$461,M$4,0)</f>
        <v>N/A</v>
      </c>
      <c r="N264" s="108" t="str">
        <f>VLOOKUP($A264,'PA GPS 2026 '!$A$4:$V$461,N$4,0)</f>
        <v>N/A</v>
      </c>
      <c r="O264" s="108" t="str">
        <f>VLOOKUP($A264,'PA GPS 2026 '!$A$4:$V$461,O$4,0)</f>
        <v>Realizar manuales y capacitar a los usuarios (1.Formato Manual de Usuario GS03-F24 nuevo o actualizado  2. Registro de Capacitación)</v>
      </c>
      <c r="P264" s="108">
        <f>VLOOKUP($A264,'PA GPS 2026 '!$A$4:$V$461,P$4,0)</f>
        <v>5</v>
      </c>
      <c r="Q264" s="108">
        <f>VLOOKUP($A264,'PA GPS 2026 '!$A$4:$V$461,Q$4,0)</f>
        <v>2</v>
      </c>
      <c r="R264" s="108" t="str">
        <f>VLOOKUP($A264,'PA GPS 2026 '!$A$4:$V$461,R$4,0)</f>
        <v>Númerica</v>
      </c>
      <c r="S264" s="108" t="str">
        <f>VLOOKUP($A264,'PA GPS 2026 '!$A$4:$V$461,S$4,0)</f>
        <v># de Manuales con capacitaciones realizadas / 2 Manuales con capacitaciones a realizar</v>
      </c>
      <c r="T264" s="109">
        <f>VLOOKUP($A264,'PA GPS 2026 '!$A$4:$V$461,T$4,0)</f>
        <v>46097</v>
      </c>
      <c r="U264" s="109">
        <f>VLOOKUP($A264,'PA GPS 2026 '!$A$4:$V$461,U$4,0)</f>
        <v>46174</v>
      </c>
      <c r="V264" s="108" t="str">
        <f>VLOOKUP($A264,'PA GPS 2026 '!$A$4:$V$461,V$4,0)</f>
        <v>130-DIRECCIÓN FINANCIERA;
20-OFICINA DE TECNOLOGÍA E INFORMÁTICA</v>
      </c>
    </row>
    <row r="265" spans="1:22" ht="58.5" customHeight="1" x14ac:dyDescent="0.25">
      <c r="A265" s="12" t="s">
        <v>1565</v>
      </c>
      <c r="B265" s="108" t="str">
        <f>VLOOKUP($A265,'PA GPS 2026 '!$A$4:$V$461,B$4,0)</f>
        <v>130-DIRECCIÓN FINANCIERA</v>
      </c>
      <c r="C265" s="108">
        <f>VLOOKUP($A265,'PA GPS 2026 '!$A$4:$V$461,C$4,0)</f>
        <v>0</v>
      </c>
      <c r="D265" s="108" t="str">
        <f>VLOOKUP($A265,'PA GPS 2026 '!$A$4:$V$461,D$4,0)</f>
        <v>Actividad propia</v>
      </c>
      <c r="E265" s="108" t="str">
        <f>VLOOKUP($A265,'PA GPS 2026 '!$A$4:$V$461,E$4,0)</f>
        <v>130.3.7</v>
      </c>
      <c r="F265" s="108" t="str">
        <f>VLOOKUP($A265,'PA GPS 2026 '!$A$4:$V$461,F$4,0)</f>
        <v>N/A</v>
      </c>
      <c r="G265" s="108" t="str">
        <f>VLOOKUP($A265,'PA GPS 2026 '!$A$4:$V$461,G$4,0)</f>
        <v>N/A</v>
      </c>
      <c r="H265" s="108" t="str">
        <f>VLOOKUP($A265,'PA GPS 2026 '!$A$4:$V$461,H$4,0)</f>
        <v>N/A</v>
      </c>
      <c r="I265" s="108" t="str">
        <f>VLOOKUP($A265,'PA GPS 2026 '!$A$4:$V$461,I$4,0)</f>
        <v>N/A</v>
      </c>
      <c r="J265" s="108" t="str">
        <f>VLOOKUP($A265,'PA GPS 2026 '!$A$4:$V$461,J$4,0)</f>
        <v>N/A</v>
      </c>
      <c r="K265" s="108" t="str">
        <f>VLOOKUP($A265,'PA GPS 2026 '!$A$4:$V$461,K$4,0)</f>
        <v>N/A</v>
      </c>
      <c r="L265" s="108" t="str">
        <f>VLOOKUP($A265,'PA GPS 2026 '!$A$4:$V$461,L$4,0)</f>
        <v>N/A</v>
      </c>
      <c r="M265" s="108" t="str">
        <f>VLOOKUP($A265,'PA GPS 2026 '!$A$4:$V$461,M$4,0)</f>
        <v>N/A</v>
      </c>
      <c r="N265" s="108" t="str">
        <f>VLOOKUP($A265,'PA GPS 2026 '!$A$4:$V$461,N$4,0)</f>
        <v>N/A</v>
      </c>
      <c r="O265" s="108" t="str">
        <f>VLOOKUP($A265,'PA GPS 2026 '!$A$4:$V$461,O$4,0)</f>
        <v>Realizar cierre del proyecto (1. Formato Arquitectura de Software GS03F21, ya sea nuevo o actualizado hasta el capitulo 2 . 2. Formato Acta de Entrega de Desarrollo de Software GS03-F25)</v>
      </c>
      <c r="P265" s="108">
        <f>VLOOKUP($A265,'PA GPS 2026 '!$A$4:$V$461,P$4,0)</f>
        <v>5</v>
      </c>
      <c r="Q265" s="108">
        <f>VLOOKUP($A265,'PA GPS 2026 '!$A$4:$V$461,Q$4,0)</f>
        <v>2</v>
      </c>
      <c r="R265" s="108" t="str">
        <f>VLOOKUP($A265,'PA GPS 2026 '!$A$4:$V$461,R$4,0)</f>
        <v>Númerica</v>
      </c>
      <c r="S265" s="108" t="str">
        <f>VLOOKUP($A265,'PA GPS 2026 '!$A$4:$V$461,S$4,0)</f>
        <v># de Acta de Entrega de Desarrollo de Software / 2 Acta programada de Entrega de Desarrollo de Software</v>
      </c>
      <c r="T265" s="109">
        <f>VLOOKUP($A265,'PA GPS 2026 '!$A$4:$V$461,T$4,0)</f>
        <v>46174</v>
      </c>
      <c r="U265" s="109">
        <f>VLOOKUP($A265,'PA GPS 2026 '!$A$4:$V$461,U$4,0)</f>
        <v>46189</v>
      </c>
      <c r="V265" s="108" t="str">
        <f>VLOOKUP($A265,'PA GPS 2026 '!$A$4:$V$461,V$4,0)</f>
        <v>130-DIRECCIÓN FINANCIERA;
20-OFICINA DE TECNOLOGÍA E INFORMÁTICA</v>
      </c>
    </row>
    <row r="266" spans="1:22" ht="58.5" customHeight="1" x14ac:dyDescent="0.25">
      <c r="A266" s="12" t="s">
        <v>1566</v>
      </c>
      <c r="B266" s="111" t="str">
        <f>VLOOKUP($A266,'PA GPS 2026 '!$A$4:$V$461,B$4,0)</f>
        <v>130-DIRECCIÓN FINANCIERA</v>
      </c>
      <c r="C266" s="111">
        <f>VLOOKUP($A266,'PA GPS 2026 '!$A$4:$V$461,C$4,0)</f>
        <v>0</v>
      </c>
      <c r="D266" s="111" t="str">
        <f>VLOOKUP($A266,'PA GPS 2026 '!$A$4:$V$461,D$4,0)</f>
        <v>Producto</v>
      </c>
      <c r="E266" s="111" t="str">
        <f>VLOOKUP($A266,'PA GPS 2026 '!$A$4:$V$461,E$4,0)</f>
        <v>130.4</v>
      </c>
      <c r="F266" s="111" t="str">
        <f>VLOOKUP($A266,'PA GPS 2026 '!$A$4:$V$461,F$4,0)</f>
        <v>Operativo</v>
      </c>
      <c r="G266" s="111" t="str">
        <f>VLOOKUP($A266,'PA GPS 2026 '!$A$4:$V$461,G$4,0)</f>
        <v xml:space="preserve">Fortalecer la gestión de la información, el conocimiento y la innovación para optimizar la capacidad institucional 
</v>
      </c>
      <c r="H266" s="111" t="str">
        <f>VLOOKUP($A266,'PA GPS 2026 '!$A$4:$V$461,H$4,0)</f>
        <v xml:space="preserve">Cumplimiento de productos del PAI asociados a Fortalecer la gestión de la información, el conocimiento y la innovación para optimizar la capacidad institucional 
</v>
      </c>
      <c r="I266" s="111" t="str">
        <f>VLOOKUP($A266,'PA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66" s="111" t="str">
        <f>VLOOKUP($A266,'PA GPS 2026 '!$A$4:$V$461,J$4,0)</f>
        <v>N/A</v>
      </c>
      <c r="K266" s="111" t="str">
        <f>VLOOKUP($A266,'PA GPS 2026 '!$A$4:$V$461,K$4,0)</f>
        <v>No</v>
      </c>
      <c r="L266" s="111" t="str">
        <f>VLOOKUP($A266,'PA GPS 2026 '!$A$4:$V$461,L$4,0)</f>
        <v>N/A</v>
      </c>
      <c r="M266" s="111" t="str">
        <f>VLOOKUP($A266,'PA GPS 2026 '!$A$4:$V$461,M$4,0)</f>
        <v>Política de Gestión Estratégica del Talento Humano _DIMENSIÓN Talento humano</v>
      </c>
      <c r="N266" s="111" t="str">
        <f>VLOOKUP($A266,'PA GPS 2026 '!$A$4:$V$461,N$4,0)</f>
        <v>N/A</v>
      </c>
      <c r="O266" s="111" t="str">
        <f>VLOOKUP($A266,'PA GPS 2026 '!$A$4:$V$461,O$4,0)</f>
        <v>Plan de capacitaciones implementado (Cronograma trimestral de planeación y seguimiento)</v>
      </c>
      <c r="P266" s="111">
        <f>VLOOKUP($A266,'PA GPS 2026 '!$A$4:$V$461,P$4,0)</f>
        <v>15</v>
      </c>
      <c r="Q266" s="111">
        <f>VLOOKUP($A266,'PA GPS 2026 '!$A$4:$V$461,Q$4,0)</f>
        <v>100</v>
      </c>
      <c r="R266" s="111" t="str">
        <f>VLOOKUP($A266,'PA GPS 2026 '!$A$4:$V$461,R$4,0)</f>
        <v>Porcentual</v>
      </c>
      <c r="S266" s="111" t="str">
        <f>VLOOKUP($A266,'PA GPS 2026 '!$A$4:$V$461,S$4,0)</f>
        <v>% de Actividades o porcentaje de avance en el plan ejecutado / 100% de Actividades o porcentaje orevistos para el cumplimiento de la implementación del plan ejecutado</v>
      </c>
      <c r="T266" s="112">
        <f>VLOOKUP($A266,'PA GPS 2026 '!$A$4:$V$461,T$4,0)</f>
        <v>46055</v>
      </c>
      <c r="U266" s="112">
        <f>VLOOKUP($A266,'PA GPS 2026 '!$A$4:$V$461,U$4,0)</f>
        <v>46356</v>
      </c>
      <c r="V266" s="111" t="str">
        <f>VLOOKUP($A266,'PA GPS 2026 '!$A$4:$V$461,V$4,0)</f>
        <v>130-DIRECCIÓN FINANCIERA</v>
      </c>
    </row>
    <row r="267" spans="1:22" ht="58.5" customHeight="1" x14ac:dyDescent="0.25">
      <c r="A267" s="12" t="s">
        <v>1569</v>
      </c>
      <c r="B267" s="108" t="str">
        <f>VLOOKUP($A267,'PA GPS 2026 '!$A$4:$V$461,B$4,0)</f>
        <v>130-DIRECCIÓN FINANCIERA</v>
      </c>
      <c r="C267" s="108">
        <f>VLOOKUP($A267,'PA GPS 2026 '!$A$4:$V$461,C$4,0)</f>
        <v>0</v>
      </c>
      <c r="D267" s="108" t="str">
        <f>VLOOKUP($A267,'PA GPS 2026 '!$A$4:$V$461,D$4,0)</f>
        <v>Actividad propia</v>
      </c>
      <c r="E267" s="108" t="str">
        <f>VLOOKUP($A267,'PA GPS 2026 '!$A$4:$V$461,E$4,0)</f>
        <v>130.4.1</v>
      </c>
      <c r="F267" s="108" t="str">
        <f>VLOOKUP($A267,'PA GPS 2026 '!$A$4:$V$461,F$4,0)</f>
        <v>N/A</v>
      </c>
      <c r="G267" s="108" t="str">
        <f>VLOOKUP($A267,'PA GPS 2026 '!$A$4:$V$461,G$4,0)</f>
        <v>N/A</v>
      </c>
      <c r="H267" s="108" t="str">
        <f>VLOOKUP($A267,'PA GPS 2026 '!$A$4:$V$461,H$4,0)</f>
        <v>N/A</v>
      </c>
      <c r="I267" s="108" t="str">
        <f>VLOOKUP($A267,'PA GPS 2026 '!$A$4:$V$461,I$4,0)</f>
        <v>N/A</v>
      </c>
      <c r="J267" s="108" t="str">
        <f>VLOOKUP($A267,'PA GPS 2026 '!$A$4:$V$461,J$4,0)</f>
        <v>N/A</v>
      </c>
      <c r="K267" s="108" t="str">
        <f>VLOOKUP($A267,'PA GPS 2026 '!$A$4:$V$461,K$4,0)</f>
        <v>N/A</v>
      </c>
      <c r="L267" s="108" t="str">
        <f>VLOOKUP($A267,'PA GPS 2026 '!$A$4:$V$461,L$4,0)</f>
        <v>N/A</v>
      </c>
      <c r="M267" s="108" t="str">
        <f>VLOOKUP($A267,'PA GPS 2026 '!$A$4:$V$461,M$4,0)</f>
        <v>N/A</v>
      </c>
      <c r="N267" s="108" t="str">
        <f>VLOOKUP($A267,'PA GPS 2026 '!$A$4:$V$461,N$4,0)</f>
        <v>N/A</v>
      </c>
      <c r="O267" s="108" t="str">
        <f>VLOOKUP($A267,'PA GPS 2026 '!$A$4:$V$461,O$4,0)</f>
        <v>Crear una subcarpeta denominada "Capacitaciones" en la carpeta del servidor asignada a la Dirección Financiera (10.20.100.241) (Captura que evidencie la creación de la Subcarpeta y sus contenidos)</v>
      </c>
      <c r="P267" s="108">
        <f>VLOOKUP($A267,'PA GPS 2026 '!$A$4:$V$461,P$4,0)</f>
        <v>40</v>
      </c>
      <c r="Q267" s="108">
        <f>VLOOKUP($A267,'PA GPS 2026 '!$A$4:$V$461,Q$4,0)</f>
        <v>1</v>
      </c>
      <c r="R267" s="108" t="str">
        <f>VLOOKUP($A267,'PA GPS 2026 '!$A$4:$V$461,R$4,0)</f>
        <v>Númerica</v>
      </c>
      <c r="S267" s="108" t="str">
        <f>VLOOKUP($A267,'PA GPS 2026 '!$A$4:$V$461,S$4,0)</f>
        <v># de Subcarpeta creada / 1 Subcarpeta a crear</v>
      </c>
      <c r="T267" s="109">
        <f>VLOOKUP($A267,'PA GPS 2026 '!$A$4:$V$461,T$4,0)</f>
        <v>46055</v>
      </c>
      <c r="U267" s="109">
        <f>VLOOKUP($A267,'PA GPS 2026 '!$A$4:$V$461,U$4,0)</f>
        <v>46080</v>
      </c>
      <c r="V267" s="108" t="str">
        <f>VLOOKUP($A267,'PA GPS 2026 '!$A$4:$V$461,V$4,0)</f>
        <v>130-DIRECCIÓN FINANCIERA</v>
      </c>
    </row>
    <row r="268" spans="1:22" ht="58.5" customHeight="1" x14ac:dyDescent="0.25">
      <c r="A268" s="12" t="s">
        <v>1572</v>
      </c>
      <c r="B268" s="108" t="str">
        <f>VLOOKUP($A268,'PA GPS 2026 '!$A$4:$V$461,B$4,0)</f>
        <v>130-DIRECCIÓN FINANCIERA</v>
      </c>
      <c r="C268" s="108">
        <f>VLOOKUP($A268,'PA GPS 2026 '!$A$4:$V$461,C$4,0)</f>
        <v>0</v>
      </c>
      <c r="D268" s="108" t="str">
        <f>VLOOKUP($A268,'PA GPS 2026 '!$A$4:$V$461,D$4,0)</f>
        <v>Actividad propia</v>
      </c>
      <c r="E268" s="108" t="str">
        <f>VLOOKUP($A268,'PA GPS 2026 '!$A$4:$V$461,E$4,0)</f>
        <v>130.4.2</v>
      </c>
      <c r="F268" s="108" t="str">
        <f>VLOOKUP($A268,'PA GPS 2026 '!$A$4:$V$461,F$4,0)</f>
        <v>N/A</v>
      </c>
      <c r="G268" s="108" t="str">
        <f>VLOOKUP($A268,'PA GPS 2026 '!$A$4:$V$461,G$4,0)</f>
        <v>N/A</v>
      </c>
      <c r="H268" s="108" t="str">
        <f>VLOOKUP($A268,'PA GPS 2026 '!$A$4:$V$461,H$4,0)</f>
        <v>N/A</v>
      </c>
      <c r="I268" s="108" t="str">
        <f>VLOOKUP($A268,'PA GPS 2026 '!$A$4:$V$461,I$4,0)</f>
        <v>N/A</v>
      </c>
      <c r="J268" s="108" t="str">
        <f>VLOOKUP($A268,'PA GPS 2026 '!$A$4:$V$461,J$4,0)</f>
        <v>N/A</v>
      </c>
      <c r="K268" s="108" t="str">
        <f>VLOOKUP($A268,'PA GPS 2026 '!$A$4:$V$461,K$4,0)</f>
        <v>N/A</v>
      </c>
      <c r="L268" s="108" t="str">
        <f>VLOOKUP($A268,'PA GPS 2026 '!$A$4:$V$461,L$4,0)</f>
        <v>N/A</v>
      </c>
      <c r="M268" s="108" t="str">
        <f>VLOOKUP($A268,'PA GPS 2026 '!$A$4:$V$461,M$4,0)</f>
        <v>N/A</v>
      </c>
      <c r="N268" s="108" t="str">
        <f>VLOOKUP($A268,'PA GPS 2026 '!$A$4:$V$461,N$4,0)</f>
        <v>N/A</v>
      </c>
      <c r="O268" s="108" t="str">
        <f>VLOOKUP($A268,'PA GPS 2026 '!$A$4:$V$461,O$4,0)</f>
        <v>Elaborar  un cronograma trimestral de las capacitaciones relacionadas con los temas a cargo de la Dirección con el fin de nombrar un líder que se encarga de coordinar las convocatorias, almacenar las memorias de las capacitaciones y efectuar las socializaciones de las temáticas al interior de la Dirección Financiera (Cronograma elaborado)</v>
      </c>
      <c r="P268" s="108">
        <f>VLOOKUP($A268,'PA GPS 2026 '!$A$4:$V$461,P$4,0)</f>
        <v>60</v>
      </c>
      <c r="Q268" s="108">
        <f>VLOOKUP($A268,'PA GPS 2026 '!$A$4:$V$461,Q$4,0)</f>
        <v>1</v>
      </c>
      <c r="R268" s="108" t="str">
        <f>VLOOKUP($A268,'PA GPS 2026 '!$A$4:$V$461,R$4,0)</f>
        <v>Númerica</v>
      </c>
      <c r="S268" s="108" t="str">
        <f>VLOOKUP($A268,'PA GPS 2026 '!$A$4:$V$461,S$4,0)</f>
        <v># de Cronograma Elaborado / 1 Cronograma a elaborar</v>
      </c>
      <c r="T268" s="109">
        <f>VLOOKUP($A268,'PA GPS 2026 '!$A$4:$V$461,T$4,0)</f>
        <v>46055</v>
      </c>
      <c r="U268" s="109">
        <f>VLOOKUP($A268,'PA GPS 2026 '!$A$4:$V$461,U$4,0)</f>
        <v>46356</v>
      </c>
      <c r="V268" s="108" t="str">
        <f>VLOOKUP($A268,'PA GPS 2026 '!$A$4:$V$461,V$4,0)</f>
        <v>130-DIRECCIÓN FINANCIERA</v>
      </c>
    </row>
    <row r="269" spans="1:22" ht="58.5" customHeight="1" x14ac:dyDescent="0.25">
      <c r="A269" s="12" t="s">
        <v>465</v>
      </c>
      <c r="B269" s="111" t="str">
        <f>VLOOKUP($A269,'PA GPS 2026 '!$A$4:$V$461,B$4,0)</f>
        <v>141-GRUPO DE TRABAJO DE GESTIÓN DOCUMENTAL Y ARCHIVO</v>
      </c>
      <c r="C269" s="111">
        <f>VLOOKUP($A269,'PA GPS 2026 '!$A$4:$V$461,C$4,0)</f>
        <v>0</v>
      </c>
      <c r="D269" s="111" t="str">
        <f>VLOOKUP($A269,'PA GPS 2026 '!$A$4:$V$461,D$4,0)</f>
        <v>Producto</v>
      </c>
      <c r="E269" s="111" t="str">
        <f>VLOOKUP($A269,'PA GPS 2026 '!$A$4:$V$461,E$4,0)</f>
        <v>141.1</v>
      </c>
      <c r="F269" s="111" t="str">
        <f>VLOOKUP($A269,'PA GPS 2026 '!$A$4:$V$461,F$4,0)</f>
        <v>Innovador</v>
      </c>
      <c r="G269" s="111" t="str">
        <f>VLOOKUP($A269,'PA GPS 2026 '!$A$4:$V$461,G$4,0)</f>
        <v xml:space="preserve">Fortalecer la gestión de la información, el conocimiento y la innovación para optimizar la capacidad institucional 
</v>
      </c>
      <c r="H269" s="111" t="str">
        <f>VLOOKUP($A269,'PA GPS 2026 '!$A$4:$V$461,H$4,0)</f>
        <v xml:space="preserve">Cumplimiento de productos del PAI asociados a Fortalecer la gestión de la información, el conocimiento y la innovación para optimizar la capacidad institucional 
</v>
      </c>
      <c r="I269" s="111" t="str">
        <f>VLOOKUP($A269,'PA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69" s="111" t="str">
        <f>VLOOKUP($A269,'PA GPS 2026 '!$A$4:$V$461,J$4,0)</f>
        <v>N/A</v>
      </c>
      <c r="K269" s="111" t="str">
        <f>VLOOKUP($A269,'PA GPS 2026 '!$A$4:$V$461,K$4,0)</f>
        <v>No</v>
      </c>
      <c r="L269" s="111" t="str">
        <f>VLOOKUP($A269,'PA GPS 2026 '!$A$4:$V$461,L$4,0)</f>
        <v>FUNCIONAMIENTO</v>
      </c>
      <c r="M269" s="111" t="str">
        <f>VLOOKUP($A269,'PA GPS 2026 '!$A$4:$V$461,M$4,0)</f>
        <v>Política Gestión Documental _DIMENSIÓN Información y Comunicación</v>
      </c>
      <c r="N269" s="111" t="str">
        <f>VLOOKUP($A269,'PA GPS 2026 '!$A$4:$V$461,N$4,0)</f>
        <v>PES - Cierre de brechas territoriales</v>
      </c>
      <c r="O269" s="111" t="str">
        <f>VLOOKUP($A269,'PA GPS 2026 '!$A$4:$V$461,O$4,0)</f>
        <v>Estrategia para una gestión archivística eficiente y efectiva que garantice la transición al expediente electrónico 2026 (Informe final con los resultados del plan de trabajo).</v>
      </c>
      <c r="P269" s="111">
        <f>VLOOKUP($A269,'PA GPS 2026 '!$A$4:$V$461,P$4,0)</f>
        <v>60</v>
      </c>
      <c r="Q269" s="111">
        <f>VLOOKUP($A269,'PA GPS 2026 '!$A$4:$V$461,Q$4,0)</f>
        <v>100</v>
      </c>
      <c r="R269" s="111" t="str">
        <f>VLOOKUP($A269,'PA GPS 2026 '!$A$4:$V$461,R$4,0)</f>
        <v>Porcentual</v>
      </c>
      <c r="S269" s="111" t="str">
        <f>VLOOKUP($A269,'PA GPS 2026 '!$A$4:$V$461,S$4,0)</f>
        <v>% de % de avance ponderado del Plan de trabajo / 100% de % meta el plan de trabajo</v>
      </c>
      <c r="T269" s="112">
        <f>VLOOKUP($A269,'PA GPS 2026 '!$A$4:$V$461,T$4,0)</f>
        <v>46055</v>
      </c>
      <c r="U269" s="112">
        <f>VLOOKUP($A269,'PA GPS 2026 '!$A$4:$V$461,U$4,0)</f>
        <v>46374</v>
      </c>
      <c r="V269" s="111" t="str">
        <f>VLOOKUP($A269,'PA GPS 2026 '!$A$4:$V$461,V$4,0)</f>
        <v>141-GRUPO DE TRABAJO DE GESTIÓN DOCUMENTAL Y ARCHIVO</v>
      </c>
    </row>
    <row r="270" spans="1:22" ht="58.5" customHeight="1" x14ac:dyDescent="0.25">
      <c r="A270" s="12" t="s">
        <v>466</v>
      </c>
      <c r="B270" s="108" t="str">
        <f>VLOOKUP($A270,'PA GPS 2026 '!$A$4:$V$461,B$4,0)</f>
        <v>141-GRUPO DE TRABAJO DE GESTIÓN DOCUMENTAL Y ARCHIVO</v>
      </c>
      <c r="C270" s="108">
        <f>VLOOKUP($A270,'PA GPS 2026 '!$A$4:$V$461,C$4,0)</f>
        <v>0</v>
      </c>
      <c r="D270" s="108" t="str">
        <f>VLOOKUP($A270,'PA GPS 2026 '!$A$4:$V$461,D$4,0)</f>
        <v>Actividad propia</v>
      </c>
      <c r="E270" s="108" t="str">
        <f>VLOOKUP($A270,'PA GPS 2026 '!$A$4:$V$461,E$4,0)</f>
        <v>141.1.1</v>
      </c>
      <c r="F270" s="108" t="str">
        <f>VLOOKUP($A270,'PA GPS 2026 '!$A$4:$V$461,F$4,0)</f>
        <v>N/A</v>
      </c>
      <c r="G270" s="108" t="str">
        <f>VLOOKUP($A270,'PA GPS 2026 '!$A$4:$V$461,G$4,0)</f>
        <v>N/A</v>
      </c>
      <c r="H270" s="108" t="str">
        <f>VLOOKUP($A270,'PA GPS 2026 '!$A$4:$V$461,H$4,0)</f>
        <v>N/A</v>
      </c>
      <c r="I270" s="108" t="str">
        <f>VLOOKUP($A270,'PA GPS 2026 '!$A$4:$V$461,I$4,0)</f>
        <v>N/A</v>
      </c>
      <c r="J270" s="108" t="str">
        <f>VLOOKUP($A270,'PA GPS 2026 '!$A$4:$V$461,J$4,0)</f>
        <v>N/A</v>
      </c>
      <c r="K270" s="108" t="str">
        <f>VLOOKUP($A270,'PA GPS 2026 '!$A$4:$V$461,K$4,0)</f>
        <v>N/A</v>
      </c>
      <c r="L270" s="108" t="str">
        <f>VLOOKUP($A270,'PA GPS 2026 '!$A$4:$V$461,L$4,0)</f>
        <v>N/A</v>
      </c>
      <c r="M270" s="108" t="str">
        <f>VLOOKUP($A270,'PA GPS 2026 '!$A$4:$V$461,M$4,0)</f>
        <v>N/A</v>
      </c>
      <c r="N270" s="108" t="str">
        <f>VLOOKUP($A270,'PA GPS 2026 '!$A$4:$V$461,N$4,0)</f>
        <v>N/A</v>
      </c>
      <c r="O270" s="108" t="str">
        <f>VLOOKUP($A270,'PA GPS 2026 '!$A$4:$V$461,O$4,0)</f>
        <v>Elaborar un plan de trabajo que defina las actividades, fechas y responsables, que permitan la implementación de la estrategia definida (plan de trabajo / único entregable).</v>
      </c>
      <c r="P270" s="108">
        <f>VLOOKUP($A270,'PA GPS 2026 '!$A$4:$V$461,P$4,0)</f>
        <v>40</v>
      </c>
      <c r="Q270" s="108">
        <f>VLOOKUP($A270,'PA GPS 2026 '!$A$4:$V$461,Q$4,0)</f>
        <v>1</v>
      </c>
      <c r="R270" s="108" t="str">
        <f>VLOOKUP($A270,'PA GPS 2026 '!$A$4:$V$461,R$4,0)</f>
        <v>Númerica</v>
      </c>
      <c r="S270" s="108" t="str">
        <f>VLOOKUP($A270,'PA GPS 2026 '!$A$4:$V$461,S$4,0)</f>
        <v># de plan de trabajo elaborado / 1 plan de trabajo a elaborar</v>
      </c>
      <c r="T270" s="109">
        <f>VLOOKUP($A270,'PA GPS 2026 '!$A$4:$V$461,T$4,0)</f>
        <v>46055</v>
      </c>
      <c r="U270" s="109">
        <f>VLOOKUP($A270,'PA GPS 2026 '!$A$4:$V$461,U$4,0)</f>
        <v>46080</v>
      </c>
      <c r="V270" s="108" t="str">
        <f>VLOOKUP($A270,'PA GPS 2026 '!$A$4:$V$461,V$4,0)</f>
        <v>141-GRUPO DE TRABAJO DE GESTIÓN DOCUMENTAL Y ARCHIVO</v>
      </c>
    </row>
    <row r="271" spans="1:22" ht="58.5" customHeight="1" x14ac:dyDescent="0.25">
      <c r="A271" s="12" t="s">
        <v>467</v>
      </c>
      <c r="B271" s="108" t="str">
        <f>VLOOKUP($A271,'PA GPS 2026 '!$A$4:$V$461,B$4,0)</f>
        <v>141-GRUPO DE TRABAJO DE GESTIÓN DOCUMENTAL Y ARCHIVO</v>
      </c>
      <c r="C271" s="108">
        <f>VLOOKUP($A271,'PA GPS 2026 '!$A$4:$V$461,C$4,0)</f>
        <v>0</v>
      </c>
      <c r="D271" s="108" t="str">
        <f>VLOOKUP($A271,'PA GPS 2026 '!$A$4:$V$461,D$4,0)</f>
        <v>Actividad propia</v>
      </c>
      <c r="E271" s="108" t="str">
        <f>VLOOKUP($A271,'PA GPS 2026 '!$A$4:$V$461,E$4,0)</f>
        <v>141.1.2</v>
      </c>
      <c r="F271" s="108" t="str">
        <f>VLOOKUP($A271,'PA GPS 2026 '!$A$4:$V$461,F$4,0)</f>
        <v>N/A</v>
      </c>
      <c r="G271" s="108" t="str">
        <f>VLOOKUP($A271,'PA GPS 2026 '!$A$4:$V$461,G$4,0)</f>
        <v>N/A</v>
      </c>
      <c r="H271" s="108" t="str">
        <f>VLOOKUP($A271,'PA GPS 2026 '!$A$4:$V$461,H$4,0)</f>
        <v>N/A</v>
      </c>
      <c r="I271" s="108" t="str">
        <f>VLOOKUP($A271,'PA GPS 2026 '!$A$4:$V$461,I$4,0)</f>
        <v>N/A</v>
      </c>
      <c r="J271" s="108" t="str">
        <f>VLOOKUP($A271,'PA GPS 2026 '!$A$4:$V$461,J$4,0)</f>
        <v>N/A</v>
      </c>
      <c r="K271" s="108" t="str">
        <f>VLOOKUP($A271,'PA GPS 2026 '!$A$4:$V$461,K$4,0)</f>
        <v>N/A</v>
      </c>
      <c r="L271" s="108" t="str">
        <f>VLOOKUP($A271,'PA GPS 2026 '!$A$4:$V$461,L$4,0)</f>
        <v>N/A</v>
      </c>
      <c r="M271" s="108" t="str">
        <f>VLOOKUP($A271,'PA GPS 2026 '!$A$4:$V$461,M$4,0)</f>
        <v>N/A</v>
      </c>
      <c r="N271" s="108" t="str">
        <f>VLOOKUP($A271,'PA GPS 2026 '!$A$4:$V$461,N$4,0)</f>
        <v>N/A</v>
      </c>
      <c r="O271" s="108" t="str">
        <f>VLOOKUP($A271,'PA GPS 2026 '!$A$4:$V$461,O$4,0)</f>
        <v>Ejecutar el plan de trabajo de la estrategia (Informe de seguimiento al plan de trabajo y evidencias de su cumplimiento).</v>
      </c>
      <c r="P271" s="108">
        <f>VLOOKUP($A271,'PA GPS 2026 '!$A$4:$V$461,P$4,0)</f>
        <v>60</v>
      </c>
      <c r="Q271" s="108">
        <f>VLOOKUP($A271,'PA GPS 2026 '!$A$4:$V$461,Q$4,0)</f>
        <v>100</v>
      </c>
      <c r="R271" s="108" t="str">
        <f>VLOOKUP($A271,'PA GPS 2026 '!$A$4:$V$461,R$4,0)</f>
        <v>Porcentual</v>
      </c>
      <c r="S271" s="108" t="str">
        <f>VLOOKUP($A271,'PA GPS 2026 '!$A$4:$V$461,S$4,0)</f>
        <v>% de porcentaje de avance ponderado del Plan de trabajo / 100% de Porcentaje meta el plan de trabajo</v>
      </c>
      <c r="T271" s="109">
        <f>VLOOKUP($A271,'PA GPS 2026 '!$A$4:$V$461,T$4,0)</f>
        <v>46083</v>
      </c>
      <c r="U271" s="109">
        <f>VLOOKUP($A271,'PA GPS 2026 '!$A$4:$V$461,U$4,0)</f>
        <v>46374</v>
      </c>
      <c r="V271" s="108" t="str">
        <f>VLOOKUP($A271,'PA GPS 2026 '!$A$4:$V$461,V$4,0)</f>
        <v>141-GRUPO DE TRABAJO DE GESTIÓN DOCUMENTAL Y ARCHIVO</v>
      </c>
    </row>
    <row r="272" spans="1:22" ht="58.5" customHeight="1" x14ac:dyDescent="0.25">
      <c r="A272" s="12" t="s">
        <v>468</v>
      </c>
      <c r="B272" s="111" t="str">
        <f>VLOOKUP($A272,'PA GPS 2026 '!$A$4:$V$461,B$4,0)</f>
        <v>141-GRUPO DE TRABAJO DE GESTIÓN DOCUMENTAL Y ARCHIVO</v>
      </c>
      <c r="C272" s="111">
        <f>VLOOKUP($A272,'PA GPS 2026 '!$A$4:$V$461,C$4,0)</f>
        <v>0</v>
      </c>
      <c r="D272" s="111" t="str">
        <f>VLOOKUP($A272,'PA GPS 2026 '!$A$4:$V$461,D$4,0)</f>
        <v>Producto</v>
      </c>
      <c r="E272" s="111" t="str">
        <f>VLOOKUP($A272,'PA GPS 2026 '!$A$4:$V$461,E$4,0)</f>
        <v>141.2</v>
      </c>
      <c r="F272" s="111" t="str">
        <f>VLOOKUP($A272,'PA GPS 2026 '!$A$4:$V$461,F$4,0)</f>
        <v>N/A</v>
      </c>
      <c r="G272" s="111" t="str">
        <f>VLOOKUP($A272,'PA GPS 2026 '!$A$4:$V$461,G$4,0)</f>
        <v>Fortalecer el Sistema Integral de Gestión Institucional en el marco del Modelo Integrado de Planeación y gestión para mejorar la prestación del servicio.</v>
      </c>
      <c r="H272" s="111" t="str">
        <f>VLOOKUP($A272,'PA GPS 2026 '!$A$4:$V$461,H$4,0)</f>
        <v xml:space="preserve">Cumplimiento de productos del PAI asociados a Fortacer el Sistema Integral de Gestión Institucional para mejorar la prestación del servicio. 
</v>
      </c>
      <c r="I272" s="111" t="str">
        <f>VLOOKUP($A272,'PA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72" s="111" t="str">
        <f>VLOOKUP($A272,'PA GPS 2026 '!$A$4:$V$461,J$4,0)</f>
        <v>N/A</v>
      </c>
      <c r="K272" s="111" t="str">
        <f>VLOOKUP($A272,'PA GPS 2026 '!$A$4:$V$461,K$4,0)</f>
        <v>No</v>
      </c>
      <c r="L272" s="111" t="str">
        <f>VLOOKUP($A272,'PA GPS 2026 '!$A$4:$V$461,L$4,0)</f>
        <v>FUNCIONAMIENTO</v>
      </c>
      <c r="M272" s="111" t="str">
        <f>VLOOKUP($A272,'PA GPS 2026 '!$A$4:$V$461,M$4,0)</f>
        <v>Política Gestión Documental _DIMENSIÓN Información y Comunicación</v>
      </c>
      <c r="N272" s="111" t="str">
        <f>VLOOKUP($A272,'PA GPS 2026 '!$A$4:$V$461,N$4,0)</f>
        <v>Decreto 612 de 2018</v>
      </c>
      <c r="O272" s="111" t="str">
        <f>VLOOKUP($A272,'PA GPS 2026 '!$A$4:$V$461,O$4,0)</f>
        <v>Plan Institucional de Archivos 2026 publicado y ejecutado (Plan ejecutado con seguimiento / Link de publicación)</v>
      </c>
      <c r="P272" s="111">
        <f>VLOOKUP($A272,'PA GPS 2026 '!$A$4:$V$461,P$4,0)</f>
        <v>40</v>
      </c>
      <c r="Q272" s="111">
        <f>VLOOKUP($A272,'PA GPS 2026 '!$A$4:$V$461,Q$4,0)</f>
        <v>100</v>
      </c>
      <c r="R272" s="111" t="str">
        <f>VLOOKUP($A272,'PA GPS 2026 '!$A$4:$V$461,R$4,0)</f>
        <v>Porcentual</v>
      </c>
      <c r="S272" s="111" t="str">
        <f>VLOOKUP($A272,'PA GPS 2026 '!$A$4:$V$461,S$4,0)</f>
        <v>% de % de ejecución del  Plan Institucional de Archivo / 100% de % a ejecutar del  Plan Institucional de Archivo</v>
      </c>
      <c r="T272" s="112">
        <f>VLOOKUP($A272,'PA GPS 2026 '!$A$4:$V$461,T$4,0)</f>
        <v>46024</v>
      </c>
      <c r="U272" s="112">
        <f>VLOOKUP($A272,'PA GPS 2026 '!$A$4:$V$461,U$4,0)</f>
        <v>46374</v>
      </c>
      <c r="V272" s="111" t="str">
        <f>VLOOKUP($A272,'PA GPS 2026 '!$A$4:$V$461,V$4,0)</f>
        <v>141-GRUPO DE TRABAJO DE GESTIÓN DOCUMENTAL Y ARCHIVO</v>
      </c>
    </row>
    <row r="273" spans="1:22" ht="58.5" customHeight="1" x14ac:dyDescent="0.25">
      <c r="A273" s="12" t="s">
        <v>469</v>
      </c>
      <c r="B273" s="108" t="str">
        <f>VLOOKUP($A273,'PA GPS 2026 '!$A$4:$V$461,B$4,0)</f>
        <v>141-GRUPO DE TRABAJO DE GESTIÓN DOCUMENTAL Y ARCHIVO</v>
      </c>
      <c r="C273" s="108">
        <f>VLOOKUP($A273,'PA GPS 2026 '!$A$4:$V$461,C$4,0)</f>
        <v>0</v>
      </c>
      <c r="D273" s="108" t="str">
        <f>VLOOKUP($A273,'PA GPS 2026 '!$A$4:$V$461,D$4,0)</f>
        <v>Actividad propia</v>
      </c>
      <c r="E273" s="108" t="str">
        <f>VLOOKUP($A273,'PA GPS 2026 '!$A$4:$V$461,E$4,0)</f>
        <v>141.2.1</v>
      </c>
      <c r="F273" s="108" t="str">
        <f>VLOOKUP($A273,'PA GPS 2026 '!$A$4:$V$461,F$4,0)</f>
        <v>N/A</v>
      </c>
      <c r="G273" s="108" t="str">
        <f>VLOOKUP($A273,'PA GPS 2026 '!$A$4:$V$461,G$4,0)</f>
        <v>N/A</v>
      </c>
      <c r="H273" s="108" t="str">
        <f>VLOOKUP($A273,'PA GPS 2026 '!$A$4:$V$461,H$4,0)</f>
        <v>N/A</v>
      </c>
      <c r="I273" s="108" t="str">
        <f>VLOOKUP($A273,'PA GPS 2026 '!$A$4:$V$461,I$4,0)</f>
        <v>N/A</v>
      </c>
      <c r="J273" s="108" t="str">
        <f>VLOOKUP($A273,'PA GPS 2026 '!$A$4:$V$461,J$4,0)</f>
        <v>N/A</v>
      </c>
      <c r="K273" s="108" t="str">
        <f>VLOOKUP($A273,'PA GPS 2026 '!$A$4:$V$461,K$4,0)</f>
        <v>N/A</v>
      </c>
      <c r="L273" s="108" t="str">
        <f>VLOOKUP($A273,'PA GPS 2026 '!$A$4:$V$461,L$4,0)</f>
        <v>N/A</v>
      </c>
      <c r="M273" s="108" t="str">
        <f>VLOOKUP($A273,'PA GPS 2026 '!$A$4:$V$461,M$4,0)</f>
        <v>N/A</v>
      </c>
      <c r="N273" s="108" t="str">
        <f>VLOOKUP($A273,'PA GPS 2026 '!$A$4:$V$461,N$4,0)</f>
        <v>N/A</v>
      </c>
      <c r="O273" s="108" t="str">
        <f>VLOOKUP($A273,'PA GPS 2026 '!$A$4:$V$461,O$4,0)</f>
        <v>Actualizar y publicar el Plan Institucional de Archivo 2026 (Documento del Plan Institucional de Archivos y Documento de Plan de Trabajo para el seguimiento de la ejecución)</v>
      </c>
      <c r="P273" s="108">
        <f>VLOOKUP($A273,'PA GPS 2026 '!$A$4:$V$461,P$4,0)</f>
        <v>40</v>
      </c>
      <c r="Q273" s="108">
        <f>VLOOKUP($A273,'PA GPS 2026 '!$A$4:$V$461,Q$4,0)</f>
        <v>1</v>
      </c>
      <c r="R273" s="108" t="str">
        <f>VLOOKUP($A273,'PA GPS 2026 '!$A$4:$V$461,R$4,0)</f>
        <v>Númerica</v>
      </c>
      <c r="S273" s="108" t="str">
        <f>VLOOKUP($A273,'PA GPS 2026 '!$A$4:$V$461,S$4,0)</f>
        <v># de Documento del Plan Institucional de Archivos actualizado / 1 Documento del Plan Institucional de Archivos a actualizar</v>
      </c>
      <c r="T273" s="109">
        <f>VLOOKUP($A273,'PA GPS 2026 '!$A$4:$V$461,T$4,0)</f>
        <v>46024</v>
      </c>
      <c r="U273" s="109">
        <f>VLOOKUP($A273,'PA GPS 2026 '!$A$4:$V$461,U$4,0)</f>
        <v>46052</v>
      </c>
      <c r="V273" s="108" t="str">
        <f>VLOOKUP($A273,'PA GPS 2026 '!$A$4:$V$461,V$4,0)</f>
        <v>141-GRUPO DE TRABAJO DE GESTIÓN DOCUMENTAL Y ARCHIVO</v>
      </c>
    </row>
    <row r="274" spans="1:22" ht="58.5" customHeight="1" x14ac:dyDescent="0.25">
      <c r="A274" s="12" t="s">
        <v>470</v>
      </c>
      <c r="B274" s="108" t="str">
        <f>VLOOKUP($A274,'PA GPS 2026 '!$A$4:$V$461,B$4,0)</f>
        <v>141-GRUPO DE TRABAJO DE GESTIÓN DOCUMENTAL Y ARCHIVO</v>
      </c>
      <c r="C274" s="108">
        <f>VLOOKUP($A274,'PA GPS 2026 '!$A$4:$V$461,C$4,0)</f>
        <v>0</v>
      </c>
      <c r="D274" s="108" t="str">
        <f>VLOOKUP($A274,'PA GPS 2026 '!$A$4:$V$461,D$4,0)</f>
        <v>Actividad propia</v>
      </c>
      <c r="E274" s="108" t="str">
        <f>VLOOKUP($A274,'PA GPS 2026 '!$A$4:$V$461,E$4,0)</f>
        <v>141.2.2</v>
      </c>
      <c r="F274" s="108" t="str">
        <f>VLOOKUP($A274,'PA GPS 2026 '!$A$4:$V$461,F$4,0)</f>
        <v>N/A</v>
      </c>
      <c r="G274" s="108" t="str">
        <f>VLOOKUP($A274,'PA GPS 2026 '!$A$4:$V$461,G$4,0)</f>
        <v>N/A</v>
      </c>
      <c r="H274" s="108" t="str">
        <f>VLOOKUP($A274,'PA GPS 2026 '!$A$4:$V$461,H$4,0)</f>
        <v>N/A</v>
      </c>
      <c r="I274" s="108" t="str">
        <f>VLOOKUP($A274,'PA GPS 2026 '!$A$4:$V$461,I$4,0)</f>
        <v>N/A</v>
      </c>
      <c r="J274" s="108" t="str">
        <f>VLOOKUP($A274,'PA GPS 2026 '!$A$4:$V$461,J$4,0)</f>
        <v>N/A</v>
      </c>
      <c r="K274" s="108" t="str">
        <f>VLOOKUP($A274,'PA GPS 2026 '!$A$4:$V$461,K$4,0)</f>
        <v>N/A</v>
      </c>
      <c r="L274" s="108" t="str">
        <f>VLOOKUP($A274,'PA GPS 2026 '!$A$4:$V$461,L$4,0)</f>
        <v>N/A</v>
      </c>
      <c r="M274" s="108" t="str">
        <f>VLOOKUP($A274,'PA GPS 2026 '!$A$4:$V$461,M$4,0)</f>
        <v>N/A</v>
      </c>
      <c r="N274" s="108" t="str">
        <f>VLOOKUP($A274,'PA GPS 2026 '!$A$4:$V$461,N$4,0)</f>
        <v>N/A</v>
      </c>
      <c r="O274" s="108" t="str">
        <f>VLOOKUP($A274,'PA GPS 2026 '!$A$4:$V$461,O$4,0)</f>
        <v>Ejecutar el Plan de Trabajo del PINAR 2026 (informes de avance de seguimiento del plan de trabajo)</v>
      </c>
      <c r="P274" s="108">
        <f>VLOOKUP($A274,'PA GPS 2026 '!$A$4:$V$461,P$4,0)</f>
        <v>60</v>
      </c>
      <c r="Q274" s="108">
        <f>VLOOKUP($A274,'PA GPS 2026 '!$A$4:$V$461,Q$4,0)</f>
        <v>100</v>
      </c>
      <c r="R274" s="108" t="str">
        <f>VLOOKUP($A274,'PA GPS 2026 '!$A$4:$V$461,R$4,0)</f>
        <v>Porcentual</v>
      </c>
      <c r="S274" s="108" t="str">
        <f>VLOOKUP($A274,'PA GPS 2026 '!$A$4:$V$461,S$4,0)</f>
        <v>% de % de ejecución del  Plan Institucional de Archivo / 100% de % a ejecutar del  Plan Institucional de Archivo</v>
      </c>
      <c r="T274" s="109">
        <f>VLOOKUP($A274,'PA GPS 2026 '!$A$4:$V$461,T$4,0)</f>
        <v>46055</v>
      </c>
      <c r="U274" s="109">
        <f>VLOOKUP($A274,'PA GPS 2026 '!$A$4:$V$461,U$4,0)</f>
        <v>46374</v>
      </c>
      <c r="V274" s="108" t="str">
        <f>VLOOKUP($A274,'PA GPS 2026 '!$A$4:$V$461,V$4,0)</f>
        <v>141-GRUPO DE TRABAJO DE GESTIÓN DOCUMENTAL Y ARCHIVO</v>
      </c>
    </row>
    <row r="275" spans="1:22" ht="58.5" customHeight="1" x14ac:dyDescent="0.25">
      <c r="A275" s="12" t="s">
        <v>132</v>
      </c>
      <c r="B275" s="111" t="str">
        <f>VLOOKUP($A275,'PA GPS 2026 '!$A$4:$V$461,B$4,0)</f>
        <v>142-GRUPO DE TRABAJO DE SERVICIOS ADMINISTRATIVOS Y RECURSOS FÍSICOS</v>
      </c>
      <c r="C275" s="111">
        <f>VLOOKUP($A275,'PA GPS 2026 '!$A$4:$V$461,C$4,0)</f>
        <v>0</v>
      </c>
      <c r="D275" s="111" t="str">
        <f>VLOOKUP($A275,'PA GPS 2026 '!$A$4:$V$461,D$4,0)</f>
        <v>Producto</v>
      </c>
      <c r="E275" s="111" t="str">
        <f>VLOOKUP($A275,'PA GPS 2026 '!$A$4:$V$461,E$4,0)</f>
        <v>142.1</v>
      </c>
      <c r="F275" s="111" t="str">
        <f>VLOOKUP($A275,'PA GPS 2026 '!$A$4:$V$461,F$4,0)</f>
        <v>Innovador</v>
      </c>
      <c r="G275" s="111" t="str">
        <f>VLOOKUP($A275,'PA GPS 2026 '!$A$4:$V$461,G$4,0)</f>
        <v xml:space="preserve">Fortalecer la infraestructura, uso y aprovechamiento de las tecnologías de la información, para optimizar la capacidad institucional
</v>
      </c>
      <c r="H275" s="111" t="str">
        <f>VLOOKUP($A275,'PA GPS 2026 '!$A$4:$V$461,H$4,0)</f>
        <v xml:space="preserve">Cumplimiento de productos del PAI asociados a Fortalecer la infraestructura, uso y aprovechamiento de las tecnologías de la información, para optimizar la capacidad institucional
</v>
      </c>
      <c r="I275" s="111" t="str">
        <f>VLOOKUP($A275,'PA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275" s="111" t="str">
        <f>VLOOKUP($A275,'PA GPS 2026 '!$A$4:$V$461,J$4,0)</f>
        <v>N/A</v>
      </c>
      <c r="K275" s="111" t="str">
        <f>VLOOKUP($A275,'PA GPS 2026 '!$A$4:$V$461,K$4,0)</f>
        <v>Si</v>
      </c>
      <c r="L275" s="111" t="str">
        <f>VLOOKUP($A275,'PA GPS 2026 '!$A$4:$V$461,L$4,0)</f>
        <v>N/A</v>
      </c>
      <c r="M275" s="111" t="str">
        <f>VLOOKUP($A275,'PA GPS 2026 '!$A$4:$V$461,M$4,0)</f>
        <v>N/A</v>
      </c>
      <c r="N275" s="111" t="str">
        <f>VLOOKUP($A275,'PA GPS 2026 '!$A$4:$V$461,N$4,0)</f>
        <v>N/A</v>
      </c>
      <c r="O275" s="111" t="str">
        <f>VLOOKUP($A275,'PA GPS 2026 '!$A$4:$V$461,O$4,0)</f>
        <v>Observatorio de Eficiencia Administrativa, como herramienta digital que permita medir el desempeño de los procesos de contratación del Grupo de Trabajo de Servicios Administrativos y Recursos Fisicos en tiempos, costos y cumplimiento, que genere indicadores para la toma de decisiones de mejora continua implementado (Informe del funcionamiento de la  Herramienta implementada)</v>
      </c>
      <c r="P275" s="111">
        <f>VLOOKUP($A275,'PA GPS 2026 '!$A$4:$V$461,P$4,0)</f>
        <v>100</v>
      </c>
      <c r="Q275" s="111">
        <f>VLOOKUP($A275,'PA GPS 2026 '!$A$4:$V$461,Q$4,0)</f>
        <v>1</v>
      </c>
      <c r="R275" s="111" t="str">
        <f>VLOOKUP($A275,'PA GPS 2026 '!$A$4:$V$461,R$4,0)</f>
        <v>Númerica</v>
      </c>
      <c r="S275" s="111" t="str">
        <f>VLOOKUP($A275,'PA GPS 2026 '!$A$4:$V$461,S$4,0)</f>
        <v># de Observatorio de Eficiencia Administrativa implementado y en operación / 1 Observatorio de Eficiencia Administrativa programado para su implementación</v>
      </c>
      <c r="T275" s="112">
        <f>VLOOKUP($A275,'PA GPS 2026 '!$A$4:$V$461,T$4,0)</f>
        <v>46054</v>
      </c>
      <c r="U275" s="112">
        <f>VLOOKUP($A275,'PA GPS 2026 '!$A$4:$V$461,U$4,0)</f>
        <v>46387</v>
      </c>
      <c r="V275" s="111" t="str">
        <f>VLOOKUP($A275,'PA GPS 2026 '!$A$4:$V$461,V$4,0)</f>
        <v>142-GRUPO DE TRABAJO DE SERVICIOS ADMINISTRATIVOS Y RECURSOS FÍSICOS;
20-OFICINA DE TECNOLOGÍA E INFORMÁTICA</v>
      </c>
    </row>
    <row r="276" spans="1:22" ht="58.5" customHeight="1" x14ac:dyDescent="0.25">
      <c r="A276" s="12" t="s">
        <v>134</v>
      </c>
      <c r="B276" s="108" t="str">
        <f>VLOOKUP($A276,'PA GPS 2026 '!$A$4:$V$461,B$4,0)</f>
        <v>142-GRUPO DE TRABAJO DE SERVICIOS ADMINISTRATIVOS Y RECURSOS FÍSICOS</v>
      </c>
      <c r="C276" s="108">
        <f>VLOOKUP($A276,'PA GPS 2026 '!$A$4:$V$461,C$4,0)</f>
        <v>0</v>
      </c>
      <c r="D276" s="108" t="str">
        <f>VLOOKUP($A276,'PA GPS 2026 '!$A$4:$V$461,D$4,0)</f>
        <v>Actividad propia</v>
      </c>
      <c r="E276" s="108" t="str">
        <f>VLOOKUP($A276,'PA GPS 2026 '!$A$4:$V$461,E$4,0)</f>
        <v>142.1.1</v>
      </c>
      <c r="F276" s="108" t="str">
        <f>VLOOKUP($A276,'PA GPS 2026 '!$A$4:$V$461,F$4,0)</f>
        <v>N/A</v>
      </c>
      <c r="G276" s="108" t="str">
        <f>VLOOKUP($A276,'PA GPS 2026 '!$A$4:$V$461,G$4,0)</f>
        <v>N/A</v>
      </c>
      <c r="H276" s="108" t="str">
        <f>VLOOKUP($A276,'PA GPS 2026 '!$A$4:$V$461,H$4,0)</f>
        <v>N/A</v>
      </c>
      <c r="I276" s="108" t="str">
        <f>VLOOKUP($A276,'PA GPS 2026 '!$A$4:$V$461,I$4,0)</f>
        <v>N/A</v>
      </c>
      <c r="J276" s="108" t="str">
        <f>VLOOKUP($A276,'PA GPS 2026 '!$A$4:$V$461,J$4,0)</f>
        <v>N/A</v>
      </c>
      <c r="K276" s="108" t="str">
        <f>VLOOKUP($A276,'PA GPS 2026 '!$A$4:$V$461,K$4,0)</f>
        <v>N/A</v>
      </c>
      <c r="L276" s="108" t="str">
        <f>VLOOKUP($A276,'PA GPS 2026 '!$A$4:$V$461,L$4,0)</f>
        <v>N/A</v>
      </c>
      <c r="M276" s="108" t="str">
        <f>VLOOKUP($A276,'PA GPS 2026 '!$A$4:$V$461,M$4,0)</f>
        <v>N/A</v>
      </c>
      <c r="N276" s="108" t="str">
        <f>VLOOKUP($A276,'PA GPS 2026 '!$A$4:$V$461,N$4,0)</f>
        <v>N/A</v>
      </c>
      <c r="O276" s="108" t="str">
        <f>VLOOKUP($A276,'PA GPS 2026 '!$A$4:$V$461,O$4,0)</f>
        <v>Elaborar y aprobar requerimiento
Entregables: (1. Formato Solicitud de Requerimientos a Sistemas de Información GS03-F18 
2. Formato Lista de Chequeo de Requisitos de Seguridad de la Información GS03-F27)</v>
      </c>
      <c r="P276" s="108">
        <f>VLOOKUP($A276,'PA GPS 2026 '!$A$4:$V$461,P$4,0)</f>
        <v>5</v>
      </c>
      <c r="Q276" s="108">
        <f>VLOOKUP($A276,'PA GPS 2026 '!$A$4:$V$461,Q$4,0)</f>
        <v>1</v>
      </c>
      <c r="R276" s="108" t="str">
        <f>VLOOKUP($A276,'PA GPS 2026 '!$A$4:$V$461,R$4,0)</f>
        <v>Númerica</v>
      </c>
      <c r="S276" s="108" t="str">
        <f>VLOOKUP($A276,'PA GPS 2026 '!$A$4:$V$461,S$4,0)</f>
        <v># de Requerimiento elaborado y aprobado / 1 Requerimiento a elaborar y aprobar</v>
      </c>
      <c r="T276" s="109">
        <f>VLOOKUP($A276,'PA GPS 2026 '!$A$4:$V$461,T$4,0)</f>
        <v>46054</v>
      </c>
      <c r="U276" s="109">
        <f>VLOOKUP($A276,'PA GPS 2026 '!$A$4:$V$461,U$4,0)</f>
        <v>46080</v>
      </c>
      <c r="V276" s="108" t="str">
        <f>VLOOKUP($A276,'PA GPS 2026 '!$A$4:$V$461,V$4,0)</f>
        <v>142-GRUPO DE TRABAJO DE SERVICIOS ADMINISTRATIVOS Y RECURSOS FÍSICOS;
20-OFICINA DE TECNOLOGÍA E INFORMÁTICA</v>
      </c>
    </row>
    <row r="277" spans="1:22" ht="58.5" customHeight="1" x14ac:dyDescent="0.25">
      <c r="A277" s="12" t="s">
        <v>135</v>
      </c>
      <c r="B277" s="108" t="str">
        <f>VLOOKUP($A277,'PA GPS 2026 '!$A$4:$V$461,B$4,0)</f>
        <v>142-GRUPO DE TRABAJO DE SERVICIOS ADMINISTRATIVOS Y RECURSOS FÍSICOS</v>
      </c>
      <c r="C277" s="108">
        <f>VLOOKUP($A277,'PA GPS 2026 '!$A$4:$V$461,C$4,0)</f>
        <v>0</v>
      </c>
      <c r="D277" s="108" t="str">
        <f>VLOOKUP($A277,'PA GPS 2026 '!$A$4:$V$461,D$4,0)</f>
        <v>Actividad propia</v>
      </c>
      <c r="E277" s="108" t="str">
        <f>VLOOKUP($A277,'PA GPS 2026 '!$A$4:$V$461,E$4,0)</f>
        <v>142.1.2</v>
      </c>
      <c r="F277" s="108" t="str">
        <f>VLOOKUP($A277,'PA GPS 2026 '!$A$4:$V$461,F$4,0)</f>
        <v>N/A</v>
      </c>
      <c r="G277" s="108" t="str">
        <f>VLOOKUP($A277,'PA GPS 2026 '!$A$4:$V$461,G$4,0)</f>
        <v>N/A</v>
      </c>
      <c r="H277" s="108" t="str">
        <f>VLOOKUP($A277,'PA GPS 2026 '!$A$4:$V$461,H$4,0)</f>
        <v>N/A</v>
      </c>
      <c r="I277" s="108" t="str">
        <f>VLOOKUP($A277,'PA GPS 2026 '!$A$4:$V$461,I$4,0)</f>
        <v>N/A</v>
      </c>
      <c r="J277" s="108" t="str">
        <f>VLOOKUP($A277,'PA GPS 2026 '!$A$4:$V$461,J$4,0)</f>
        <v>N/A</v>
      </c>
      <c r="K277" s="108" t="str">
        <f>VLOOKUP($A277,'PA GPS 2026 '!$A$4:$V$461,K$4,0)</f>
        <v>N/A</v>
      </c>
      <c r="L277" s="108" t="str">
        <f>VLOOKUP($A277,'PA GPS 2026 '!$A$4:$V$461,L$4,0)</f>
        <v>N/A</v>
      </c>
      <c r="M277" s="108" t="str">
        <f>VLOOKUP($A277,'PA GPS 2026 '!$A$4:$V$461,M$4,0)</f>
        <v>N/A</v>
      </c>
      <c r="N277" s="108" t="str">
        <f>VLOOKUP($A277,'PA GPS 2026 '!$A$4:$V$461,N$4,0)</f>
        <v>N/A</v>
      </c>
      <c r="O277" s="108" t="str">
        <f>VLOOKUP($A277,'PA GPS 2026 '!$A$4:$V$461,O$4,0)</f>
        <v>Planear y gestionar la solución 
Entregables: (1. Reporte planeación de tareas, línea base de requerimientos (historias de usuario) y entregables  en la herramienta devops 2. plan de pruebas diseñado y registrado en la herramienta devops)</v>
      </c>
      <c r="P277" s="108">
        <f>VLOOKUP($A277,'PA GPS 2026 '!$A$4:$V$461,P$4,0)</f>
        <v>10</v>
      </c>
      <c r="Q277" s="108">
        <f>VLOOKUP($A277,'PA GPS 2026 '!$A$4:$V$461,Q$4,0)</f>
        <v>1</v>
      </c>
      <c r="R277" s="108" t="str">
        <f>VLOOKUP($A277,'PA GPS 2026 '!$A$4:$V$461,R$4,0)</f>
        <v>Númerica</v>
      </c>
      <c r="S277" s="108" t="str">
        <f>VLOOKUP($A277,'PA GPS 2026 '!$A$4:$V$461,S$4,0)</f>
        <v># de Solución planeada y gestionada / 1 Solución prevista planear y  gestionar</v>
      </c>
      <c r="T277" s="109">
        <f>VLOOKUP($A277,'PA GPS 2026 '!$A$4:$V$461,T$4,0)</f>
        <v>46083</v>
      </c>
      <c r="U277" s="109">
        <f>VLOOKUP($A277,'PA GPS 2026 '!$A$4:$V$461,U$4,0)</f>
        <v>46324</v>
      </c>
      <c r="V277" s="108" t="str">
        <f>VLOOKUP($A277,'PA GPS 2026 '!$A$4:$V$461,V$4,0)</f>
        <v>142-GRUPO DE TRABAJO DE SERVICIOS ADMINISTRATIVOS Y RECURSOS FÍSICOS;
20-OFICINA DE TECNOLOGÍA E INFORMÁTICA</v>
      </c>
    </row>
    <row r="278" spans="1:22" ht="58.5" customHeight="1" x14ac:dyDescent="0.25">
      <c r="A278" s="12" t="s">
        <v>136</v>
      </c>
      <c r="B278" s="108" t="str">
        <f>VLOOKUP($A278,'PA GPS 2026 '!$A$4:$V$461,B$4,0)</f>
        <v>142-GRUPO DE TRABAJO DE SERVICIOS ADMINISTRATIVOS Y RECURSOS FÍSICOS</v>
      </c>
      <c r="C278" s="108">
        <f>VLOOKUP($A278,'PA GPS 2026 '!$A$4:$V$461,C$4,0)</f>
        <v>0</v>
      </c>
      <c r="D278" s="108" t="str">
        <f>VLOOKUP($A278,'PA GPS 2026 '!$A$4:$V$461,D$4,0)</f>
        <v>Actividad propia</v>
      </c>
      <c r="E278" s="108" t="str">
        <f>VLOOKUP($A278,'PA GPS 2026 '!$A$4:$V$461,E$4,0)</f>
        <v>142.1.3</v>
      </c>
      <c r="F278" s="108" t="str">
        <f>VLOOKUP($A278,'PA GPS 2026 '!$A$4:$V$461,F$4,0)</f>
        <v>N/A</v>
      </c>
      <c r="G278" s="108" t="str">
        <f>VLOOKUP($A278,'PA GPS 2026 '!$A$4:$V$461,G$4,0)</f>
        <v>N/A</v>
      </c>
      <c r="H278" s="108" t="str">
        <f>VLOOKUP($A278,'PA GPS 2026 '!$A$4:$V$461,H$4,0)</f>
        <v>N/A</v>
      </c>
      <c r="I278" s="108" t="str">
        <f>VLOOKUP($A278,'PA GPS 2026 '!$A$4:$V$461,I$4,0)</f>
        <v>N/A</v>
      </c>
      <c r="J278" s="108" t="str">
        <f>VLOOKUP($A278,'PA GPS 2026 '!$A$4:$V$461,J$4,0)</f>
        <v>N/A</v>
      </c>
      <c r="K278" s="108" t="str">
        <f>VLOOKUP($A278,'PA GPS 2026 '!$A$4:$V$461,K$4,0)</f>
        <v>N/A</v>
      </c>
      <c r="L278" s="108" t="str">
        <f>VLOOKUP($A278,'PA GPS 2026 '!$A$4:$V$461,L$4,0)</f>
        <v>N/A</v>
      </c>
      <c r="M278" s="108" t="str">
        <f>VLOOKUP($A278,'PA GPS 2026 '!$A$4:$V$461,M$4,0)</f>
        <v>N/A</v>
      </c>
      <c r="N278" s="108" t="str">
        <f>VLOOKUP($A278,'PA GPS 2026 '!$A$4:$V$461,N$4,0)</f>
        <v>N/A</v>
      </c>
      <c r="O278" s="108" t="str">
        <f>VLOOKUP($A278,'PA GPS 2026 '!$A$4:$V$461,O$4,0)</f>
        <v>Diseñar la solución 
Entregables:  (1. Diseño de arquitectura actualizada en la herramienta especializada de arquitectura / Único entregable)</v>
      </c>
      <c r="P278" s="108">
        <f>VLOOKUP($A278,'PA GPS 2026 '!$A$4:$V$461,P$4,0)</f>
        <v>25</v>
      </c>
      <c r="Q278" s="108">
        <f>VLOOKUP($A278,'PA GPS 2026 '!$A$4:$V$461,Q$4,0)</f>
        <v>1</v>
      </c>
      <c r="R278" s="108" t="str">
        <f>VLOOKUP($A278,'PA GPS 2026 '!$A$4:$V$461,R$4,0)</f>
        <v>Númerica</v>
      </c>
      <c r="S278" s="108" t="str">
        <f>VLOOKUP($A278,'PA GPS 2026 '!$A$4:$V$461,S$4,0)</f>
        <v># de Solución diseñada / 1 Solución a diseñar</v>
      </c>
      <c r="T278" s="109">
        <f>VLOOKUP($A278,'PA GPS 2026 '!$A$4:$V$461,T$4,0)</f>
        <v>46126</v>
      </c>
      <c r="U278" s="109">
        <f>VLOOKUP($A278,'PA GPS 2026 '!$A$4:$V$461,U$4,0)</f>
        <v>46173</v>
      </c>
      <c r="V278" s="108" t="str">
        <f>VLOOKUP($A278,'PA GPS 2026 '!$A$4:$V$461,V$4,0)</f>
        <v>142-GRUPO DE TRABAJO DE SERVICIOS ADMINISTRATIVOS Y RECURSOS FÍSICOS;
20-OFICINA DE TECNOLOGÍA E INFORMÁTICA</v>
      </c>
    </row>
    <row r="279" spans="1:22" ht="58.5" customHeight="1" x14ac:dyDescent="0.25">
      <c r="A279" s="12" t="s">
        <v>137</v>
      </c>
      <c r="B279" s="108" t="str">
        <f>VLOOKUP($A279,'PA GPS 2026 '!$A$4:$V$461,B$4,0)</f>
        <v>142-GRUPO DE TRABAJO DE SERVICIOS ADMINISTRATIVOS Y RECURSOS FÍSICOS</v>
      </c>
      <c r="C279" s="108">
        <f>VLOOKUP($A279,'PA GPS 2026 '!$A$4:$V$461,C$4,0)</f>
        <v>0</v>
      </c>
      <c r="D279" s="108" t="str">
        <f>VLOOKUP($A279,'PA GPS 2026 '!$A$4:$V$461,D$4,0)</f>
        <v>Actividad propia</v>
      </c>
      <c r="E279" s="108" t="str">
        <f>VLOOKUP($A279,'PA GPS 2026 '!$A$4:$V$461,E$4,0)</f>
        <v>142.1.4</v>
      </c>
      <c r="F279" s="108" t="str">
        <f>VLOOKUP($A279,'PA GPS 2026 '!$A$4:$V$461,F$4,0)</f>
        <v>N/A</v>
      </c>
      <c r="G279" s="108" t="str">
        <f>VLOOKUP($A279,'PA GPS 2026 '!$A$4:$V$461,G$4,0)</f>
        <v>N/A</v>
      </c>
      <c r="H279" s="108" t="str">
        <f>VLOOKUP($A279,'PA GPS 2026 '!$A$4:$V$461,H$4,0)</f>
        <v>N/A</v>
      </c>
      <c r="I279" s="108" t="str">
        <f>VLOOKUP($A279,'PA GPS 2026 '!$A$4:$V$461,I$4,0)</f>
        <v>N/A</v>
      </c>
      <c r="J279" s="108" t="str">
        <f>VLOOKUP($A279,'PA GPS 2026 '!$A$4:$V$461,J$4,0)</f>
        <v>N/A</v>
      </c>
      <c r="K279" s="108" t="str">
        <f>VLOOKUP($A279,'PA GPS 2026 '!$A$4:$V$461,K$4,0)</f>
        <v>N/A</v>
      </c>
      <c r="L279" s="108" t="str">
        <f>VLOOKUP($A279,'PA GPS 2026 '!$A$4:$V$461,L$4,0)</f>
        <v>N/A</v>
      </c>
      <c r="M279" s="108" t="str">
        <f>VLOOKUP($A279,'PA GPS 2026 '!$A$4:$V$461,M$4,0)</f>
        <v>N/A</v>
      </c>
      <c r="N279" s="108" t="str">
        <f>VLOOKUP($A279,'PA GPS 2026 '!$A$4:$V$461,N$4,0)</f>
        <v>N/A</v>
      </c>
      <c r="O279" s="108" t="str">
        <f>VLOOKUP($A279,'PA GPS 2026 '!$A$4:$V$461,O$4,0)</f>
        <v>Construir componentes de software Entregables: (1.Captura de pantalla  de casos de prueba ejecutados para aceptación / Único entregable)</v>
      </c>
      <c r="P279" s="108">
        <f>VLOOKUP($A279,'PA GPS 2026 '!$A$4:$V$461,P$4,0)</f>
        <v>30</v>
      </c>
      <c r="Q279" s="108">
        <f>VLOOKUP($A279,'PA GPS 2026 '!$A$4:$V$461,Q$4,0)</f>
        <v>1</v>
      </c>
      <c r="R279" s="108" t="str">
        <f>VLOOKUP($A279,'PA GPS 2026 '!$A$4:$V$461,R$4,0)</f>
        <v>Númerica</v>
      </c>
      <c r="S279" s="108" t="str">
        <f>VLOOKUP($A279,'PA GPS 2026 '!$A$4:$V$461,S$4,0)</f>
        <v># de Componentes de Software construidos / 1 Componentes de Software a construir }</v>
      </c>
      <c r="T279" s="109">
        <f>VLOOKUP($A279,'PA GPS 2026 '!$A$4:$V$461,T$4,0)</f>
        <v>46128</v>
      </c>
      <c r="U279" s="109">
        <f>VLOOKUP($A279,'PA GPS 2026 '!$A$4:$V$461,U$4,0)</f>
        <v>46356</v>
      </c>
      <c r="V279" s="108" t="str">
        <f>VLOOKUP($A279,'PA GPS 2026 '!$A$4:$V$461,V$4,0)</f>
        <v>142-GRUPO DE TRABAJO DE SERVICIOS ADMINISTRATIVOS Y RECURSOS FÍSICOS;
20-OFICINA DE TECNOLOGÍA E INFORMÁTICA</v>
      </c>
    </row>
    <row r="280" spans="1:22" ht="58.5" customHeight="1" x14ac:dyDescent="0.25">
      <c r="A280" s="12" t="s">
        <v>138</v>
      </c>
      <c r="B280" s="108" t="str">
        <f>VLOOKUP($A280,'PA GPS 2026 '!$A$4:$V$461,B$4,0)</f>
        <v>142-GRUPO DE TRABAJO DE SERVICIOS ADMINISTRATIVOS Y RECURSOS FÍSICOS</v>
      </c>
      <c r="C280" s="108">
        <f>VLOOKUP($A280,'PA GPS 2026 '!$A$4:$V$461,C$4,0)</f>
        <v>0</v>
      </c>
      <c r="D280" s="108" t="str">
        <f>VLOOKUP($A280,'PA GPS 2026 '!$A$4:$V$461,D$4,0)</f>
        <v>Actividad propia</v>
      </c>
      <c r="E280" s="108" t="str">
        <f>VLOOKUP($A280,'PA GPS 2026 '!$A$4:$V$461,E$4,0)</f>
        <v>142.1.5</v>
      </c>
      <c r="F280" s="108" t="str">
        <f>VLOOKUP($A280,'PA GPS 2026 '!$A$4:$V$461,F$4,0)</f>
        <v>N/A</v>
      </c>
      <c r="G280" s="108" t="str">
        <f>VLOOKUP($A280,'PA GPS 2026 '!$A$4:$V$461,G$4,0)</f>
        <v>N/A</v>
      </c>
      <c r="H280" s="108" t="str">
        <f>VLOOKUP($A280,'PA GPS 2026 '!$A$4:$V$461,H$4,0)</f>
        <v>N/A</v>
      </c>
      <c r="I280" s="108" t="str">
        <f>VLOOKUP($A280,'PA GPS 2026 '!$A$4:$V$461,I$4,0)</f>
        <v>N/A</v>
      </c>
      <c r="J280" s="108" t="str">
        <f>VLOOKUP($A280,'PA GPS 2026 '!$A$4:$V$461,J$4,0)</f>
        <v>N/A</v>
      </c>
      <c r="K280" s="108" t="str">
        <f>VLOOKUP($A280,'PA GPS 2026 '!$A$4:$V$461,K$4,0)</f>
        <v>N/A</v>
      </c>
      <c r="L280" s="108" t="str">
        <f>VLOOKUP($A280,'PA GPS 2026 '!$A$4:$V$461,L$4,0)</f>
        <v>N/A</v>
      </c>
      <c r="M280" s="108" t="str">
        <f>VLOOKUP($A280,'PA GPS 2026 '!$A$4:$V$461,M$4,0)</f>
        <v>N/A</v>
      </c>
      <c r="N280" s="108" t="str">
        <f>VLOOKUP($A280,'PA GPS 2026 '!$A$4:$V$461,N$4,0)</f>
        <v>N/A</v>
      </c>
      <c r="O280" s="108" t="str">
        <f>VLOOKUP($A280,'PA GPS 2026 '!$A$4:$V$461,O$4,0)</f>
        <v>Realizar pruebas de aceptación 
Entregables:  (1. Formato Acta de Prueba de Desarrollo de Software GS03-F26 / Único entregable)</v>
      </c>
      <c r="P280" s="108">
        <f>VLOOKUP($A280,'PA GPS 2026 '!$A$4:$V$461,P$4,0)</f>
        <v>10</v>
      </c>
      <c r="Q280" s="108">
        <f>VLOOKUP($A280,'PA GPS 2026 '!$A$4:$V$461,Q$4,0)</f>
        <v>1</v>
      </c>
      <c r="R280" s="108" t="str">
        <f>VLOOKUP($A280,'PA GPS 2026 '!$A$4:$V$461,R$4,0)</f>
        <v>Númerica</v>
      </c>
      <c r="S280" s="108" t="str">
        <f>VLOOKUP($A280,'PA GPS 2026 '!$A$4:$V$461,S$4,0)</f>
        <v># de Acta de pruebas realizadas / 1 Actas de pruebas programadas</v>
      </c>
      <c r="T280" s="109">
        <f>VLOOKUP($A280,'PA GPS 2026 '!$A$4:$V$461,T$4,0)</f>
        <v>46136</v>
      </c>
      <c r="U280" s="109">
        <f>VLOOKUP($A280,'PA GPS 2026 '!$A$4:$V$461,U$4,0)</f>
        <v>46366</v>
      </c>
      <c r="V280" s="108" t="str">
        <f>VLOOKUP($A280,'PA GPS 2026 '!$A$4:$V$461,V$4,0)</f>
        <v>142-GRUPO DE TRABAJO DE SERVICIOS ADMINISTRATIVOS Y RECURSOS FÍSICOS;
20-OFICINA DE TECNOLOGÍA E INFORMÁTICA</v>
      </c>
    </row>
    <row r="281" spans="1:22" ht="58.5" customHeight="1" x14ac:dyDescent="0.25">
      <c r="A281" s="12" t="s">
        <v>1157</v>
      </c>
      <c r="B281" s="108" t="str">
        <f>VLOOKUP($A281,'PA GPS 2026 '!$A$4:$V$461,B$4,0)</f>
        <v>142-GRUPO DE TRABAJO DE SERVICIOS ADMINISTRATIVOS Y RECURSOS FÍSICOS</v>
      </c>
      <c r="C281" s="108">
        <f>VLOOKUP($A281,'PA GPS 2026 '!$A$4:$V$461,C$4,0)</f>
        <v>0</v>
      </c>
      <c r="D281" s="108" t="str">
        <f>VLOOKUP($A281,'PA GPS 2026 '!$A$4:$V$461,D$4,0)</f>
        <v>Actividad propia</v>
      </c>
      <c r="E281" s="108" t="str">
        <f>VLOOKUP($A281,'PA GPS 2026 '!$A$4:$V$461,E$4,0)</f>
        <v>142.1.6</v>
      </c>
      <c r="F281" s="108" t="str">
        <f>VLOOKUP($A281,'PA GPS 2026 '!$A$4:$V$461,F$4,0)</f>
        <v>N/A</v>
      </c>
      <c r="G281" s="108" t="str">
        <f>VLOOKUP($A281,'PA GPS 2026 '!$A$4:$V$461,G$4,0)</f>
        <v>N/A</v>
      </c>
      <c r="H281" s="108" t="str">
        <f>VLOOKUP($A281,'PA GPS 2026 '!$A$4:$V$461,H$4,0)</f>
        <v>N/A</v>
      </c>
      <c r="I281" s="108" t="str">
        <f>VLOOKUP($A281,'PA GPS 2026 '!$A$4:$V$461,I$4,0)</f>
        <v>N/A</v>
      </c>
      <c r="J281" s="108" t="str">
        <f>VLOOKUP($A281,'PA GPS 2026 '!$A$4:$V$461,J$4,0)</f>
        <v>N/A</v>
      </c>
      <c r="K281" s="108" t="str">
        <f>VLOOKUP($A281,'PA GPS 2026 '!$A$4:$V$461,K$4,0)</f>
        <v>N/A</v>
      </c>
      <c r="L281" s="108" t="str">
        <f>VLOOKUP($A281,'PA GPS 2026 '!$A$4:$V$461,L$4,0)</f>
        <v>N/A</v>
      </c>
      <c r="M281" s="108" t="str">
        <f>VLOOKUP($A281,'PA GPS 2026 '!$A$4:$V$461,M$4,0)</f>
        <v>N/A</v>
      </c>
      <c r="N281" s="108" t="str">
        <f>VLOOKUP($A281,'PA GPS 2026 '!$A$4:$V$461,N$4,0)</f>
        <v>N/A</v>
      </c>
      <c r="O281" s="108" t="str">
        <f>VLOOKUP($A281,'PA GPS 2026 '!$A$4:$V$461,O$4,0)</f>
        <v>Realizar manuales y capacitar a los usuarios
Entregables: (1. Formato Manual Técnico GS03-F22 y 2. Formato Manual de Usuario GS03-F24 nuevo o actualizado  3. Registro de Capacitación)</v>
      </c>
      <c r="P281" s="108">
        <f>VLOOKUP($A281,'PA GPS 2026 '!$A$4:$V$461,P$4,0)</f>
        <v>10</v>
      </c>
      <c r="Q281" s="108">
        <f>VLOOKUP($A281,'PA GPS 2026 '!$A$4:$V$461,Q$4,0)</f>
        <v>1</v>
      </c>
      <c r="R281" s="108" t="str">
        <f>VLOOKUP($A281,'PA GPS 2026 '!$A$4:$V$461,R$4,0)</f>
        <v>Númerica</v>
      </c>
      <c r="S281" s="108" t="str">
        <f>VLOOKUP($A281,'PA GPS 2026 '!$A$4:$V$461,S$4,0)</f>
        <v># de Manuales con capacitaciones realizadas / 1 Manuales con capacitaciones a realizar</v>
      </c>
      <c r="T281" s="109">
        <f>VLOOKUP($A281,'PA GPS 2026 '!$A$4:$V$461,T$4,0)</f>
        <v>46147</v>
      </c>
      <c r="U281" s="109">
        <f>VLOOKUP($A281,'PA GPS 2026 '!$A$4:$V$461,U$4,0)</f>
        <v>46365</v>
      </c>
      <c r="V281" s="108" t="str">
        <f>VLOOKUP($A281,'PA GPS 2026 '!$A$4:$V$461,V$4,0)</f>
        <v>142-GRUPO DE TRABAJO DE SERVICIOS ADMINISTRATIVOS Y RECURSOS FÍSICOS;
20-OFICINA DE TECNOLOGÍA E INFORMÁTICA</v>
      </c>
    </row>
    <row r="282" spans="1:22" ht="58.5" customHeight="1" x14ac:dyDescent="0.25">
      <c r="A282" s="12" t="s">
        <v>1159</v>
      </c>
      <c r="B282" s="108" t="str">
        <f>VLOOKUP($A282,'PA GPS 2026 '!$A$4:$V$461,B$4,0)</f>
        <v>142-GRUPO DE TRABAJO DE SERVICIOS ADMINISTRATIVOS Y RECURSOS FÍSICOS</v>
      </c>
      <c r="C282" s="108">
        <f>VLOOKUP($A282,'PA GPS 2026 '!$A$4:$V$461,C$4,0)</f>
        <v>0</v>
      </c>
      <c r="D282" s="108" t="str">
        <f>VLOOKUP($A282,'PA GPS 2026 '!$A$4:$V$461,D$4,0)</f>
        <v>Actividad propia</v>
      </c>
      <c r="E282" s="108" t="str">
        <f>VLOOKUP($A282,'PA GPS 2026 '!$A$4:$V$461,E$4,0)</f>
        <v>142.1.7</v>
      </c>
      <c r="F282" s="108" t="str">
        <f>VLOOKUP($A282,'PA GPS 2026 '!$A$4:$V$461,F$4,0)</f>
        <v>N/A</v>
      </c>
      <c r="G282" s="108" t="str">
        <f>VLOOKUP($A282,'PA GPS 2026 '!$A$4:$V$461,G$4,0)</f>
        <v>N/A</v>
      </c>
      <c r="H282" s="108" t="str">
        <f>VLOOKUP($A282,'PA GPS 2026 '!$A$4:$V$461,H$4,0)</f>
        <v>N/A</v>
      </c>
      <c r="I282" s="108" t="str">
        <f>VLOOKUP($A282,'PA GPS 2026 '!$A$4:$V$461,I$4,0)</f>
        <v>N/A</v>
      </c>
      <c r="J282" s="108" t="str">
        <f>VLOOKUP($A282,'PA GPS 2026 '!$A$4:$V$461,J$4,0)</f>
        <v>N/A</v>
      </c>
      <c r="K282" s="108" t="str">
        <f>VLOOKUP($A282,'PA GPS 2026 '!$A$4:$V$461,K$4,0)</f>
        <v>N/A</v>
      </c>
      <c r="L282" s="108" t="str">
        <f>VLOOKUP($A282,'PA GPS 2026 '!$A$4:$V$461,L$4,0)</f>
        <v>N/A</v>
      </c>
      <c r="M282" s="108" t="str">
        <f>VLOOKUP($A282,'PA GPS 2026 '!$A$4:$V$461,M$4,0)</f>
        <v>N/A</v>
      </c>
      <c r="N282" s="108" t="str">
        <f>VLOOKUP($A282,'PA GPS 2026 '!$A$4:$V$461,N$4,0)</f>
        <v>N/A</v>
      </c>
      <c r="O282" s="108" t="str">
        <f>VLOOKUP($A282,'PA GPS 2026 '!$A$4:$V$461,O$4,0)</f>
        <v>Realizar cierre del proyecto 
Entregables: (1. Formato Arquitectura de Software GS03F21 actualizado, 2. Formato Acta de Entrega de Desarrollo de Software GS03-F25)</v>
      </c>
      <c r="P282" s="108">
        <f>VLOOKUP($A282,'PA GPS 2026 '!$A$4:$V$461,P$4,0)</f>
        <v>10</v>
      </c>
      <c r="Q282" s="108">
        <f>VLOOKUP($A282,'PA GPS 2026 '!$A$4:$V$461,Q$4,0)</f>
        <v>1</v>
      </c>
      <c r="R282" s="108" t="str">
        <f>VLOOKUP($A282,'PA GPS 2026 '!$A$4:$V$461,R$4,0)</f>
        <v>Númerica</v>
      </c>
      <c r="S282" s="108" t="str">
        <f>VLOOKUP($A282,'PA GPS 2026 '!$A$4:$V$461,S$4,0)</f>
        <v># de Acta de Entrega de Desarrollo de Software / 1 Acta de Entrega de Desarrollo de Software programadas</v>
      </c>
      <c r="T282" s="109">
        <f>VLOOKUP($A282,'PA GPS 2026 '!$A$4:$V$461,T$4,0)</f>
        <v>46359</v>
      </c>
      <c r="U282" s="109">
        <f>VLOOKUP($A282,'PA GPS 2026 '!$A$4:$V$461,U$4,0)</f>
        <v>46387</v>
      </c>
      <c r="V282" s="108" t="str">
        <f>VLOOKUP($A282,'PA GPS 2026 '!$A$4:$V$461,V$4,0)</f>
        <v>142-GRUPO DE TRABAJO DE SERVICIOS ADMINISTRATIVOS Y RECURSOS FÍSICOS;
20-OFICINA DE TECNOLOGÍA E INFORMÁTICA</v>
      </c>
    </row>
    <row r="283" spans="1:22" ht="58.5" customHeight="1" x14ac:dyDescent="0.25">
      <c r="A283" s="12" t="s">
        <v>355</v>
      </c>
      <c r="B283" s="111" t="str">
        <f>VLOOKUP($A283,'PA GPS 2026 '!$A$4:$V$461,B$4,0)</f>
        <v>1000-DESPACHO DEL SUPERINTENDENTE DELEGADO PARA LA PROTECCIÓN DE LA COMPETENCIA</v>
      </c>
      <c r="C283" s="111">
        <f>VLOOKUP($A283,'PA GPS 2026 '!$A$4:$V$461,C$4,0)</f>
        <v>0</v>
      </c>
      <c r="D283" s="111" t="str">
        <f>VLOOKUP($A283,'PA GPS 2026 '!$A$4:$V$461,D$4,0)</f>
        <v>Producto</v>
      </c>
      <c r="E283" s="111" t="str">
        <f>VLOOKUP($A283,'PA GPS 2026 '!$A$4:$V$461,E$4,0)</f>
        <v>1000.1</v>
      </c>
      <c r="F283" s="111" t="str">
        <f>VLOOKUP($A283,'PA GPS 2026 '!$A$4:$V$461,F$4,0)</f>
        <v>Innovador</v>
      </c>
      <c r="G283" s="111" t="str">
        <f>VLOOKUP($A283,'PA GPS 2026 '!$A$4:$V$461,G$4,0)</f>
        <v xml:space="preserve">Promover el enfoque preventivo, diferencial y territorial en el que hacer misional de la entidad 
</v>
      </c>
      <c r="H283" s="111" t="str">
        <f>VLOOKUP($A283,'PA GPS 2026 '!$A$4:$V$461,H$4,0)</f>
        <v xml:space="preserve">Cumplimiento de productos del PAI asociados a Promover el enfoque preventivo, diferencial y territorial en el que hacer misional de la entidad 
</v>
      </c>
      <c r="I283" s="111" t="str">
        <f>VLOOKUP($A283,'PA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83" s="111" t="str">
        <f>VLOOKUP($A283,'PA GPS 2026 '!$A$4:$V$461,J$4,0)</f>
        <v>N/A</v>
      </c>
      <c r="K283" s="111" t="str">
        <f>VLOOKUP($A283,'PA GPS 2026 '!$A$4:$V$461,K$4,0)</f>
        <v>No</v>
      </c>
      <c r="L283" s="111" t="str">
        <f>VLOOKUP($A283,'PA GPS 2026 '!$A$4:$V$461,L$4,0)</f>
        <v>C-3503-0200-22-40401c</v>
      </c>
      <c r="M283" s="111" t="str">
        <f>VLOOKUP($A283,'PA GPS 2026 '!$A$4:$V$461,M$4,0)</f>
        <v>Política Servicio al Ciudadano_DIMENSIÓN Gestión con Valores para Resultados</v>
      </c>
      <c r="N283" s="111" t="str">
        <f>VLOOKUP($A283,'PA GPS 2026 '!$A$4:$V$461,N$4,0)</f>
        <v>PES - Reindustrialización;
PES - Cierre de brechas territoriales</v>
      </c>
      <c r="O283" s="111" t="str">
        <f>VLOOKUP($A283,'PA GPS 2026 '!$A$4:$V$461,O$4,0)</f>
        <v>Cobertura a Nivel territorial con el programa de Estrategias para el Fortalecimiento sobre la Protección y Promoción de la libre competencia, lograda. (informe con el detalle del cálculo de cobertura a nivel territorial logrado con el programa)</v>
      </c>
      <c r="P283" s="111">
        <f>VLOOKUP($A283,'PA GPS 2026 '!$A$4:$V$461,P$4,0)</f>
        <v>25</v>
      </c>
      <c r="Q283" s="111">
        <f>VLOOKUP($A283,'PA GPS 2026 '!$A$4:$V$461,Q$4,0)</f>
        <v>62</v>
      </c>
      <c r="R283" s="111" t="str">
        <f>VLOOKUP($A283,'PA GPS 2026 '!$A$4:$V$461,R$4,0)</f>
        <v>Porcentual</v>
      </c>
      <c r="S283" s="111" t="str">
        <f>VLOOKUP($A283,'PA GPS 2026 '!$A$4:$V$461,S$4,0)</f>
        <v>% de % departamentos  cubiertos dentro del programa de estrategia de divulgación / 62% de % de departamentos a beneficiar</v>
      </c>
      <c r="T283" s="112">
        <f>VLOOKUP($A283,'PA GPS 2026 '!$A$4:$V$461,T$4,0)</f>
        <v>46055</v>
      </c>
      <c r="U283" s="112">
        <f>VLOOKUP($A283,'PA GPS 2026 '!$A$4:$V$461,U$4,0)</f>
        <v>46367</v>
      </c>
      <c r="V283" s="111" t="str">
        <f>VLOOKUP($A283,'PA GPS 2026 '!$A$4:$V$461,V$4,0)</f>
        <v>1000-DESPACHO DEL SUPERINTENDENTE DELEGADO PARA LA PROTECCIÓN DE LA COMPETENCIA</v>
      </c>
    </row>
    <row r="284" spans="1:22" ht="58.5" customHeight="1" x14ac:dyDescent="0.25">
      <c r="A284" s="12" t="s">
        <v>356</v>
      </c>
      <c r="B284" s="108" t="str">
        <f>VLOOKUP($A284,'PA GPS 2026 '!$A$4:$V$461,B$4,0)</f>
        <v>1000-DESPACHO DEL SUPERINTENDENTE DELEGADO PARA LA PROTECCIÓN DE LA COMPETENCIA</v>
      </c>
      <c r="C284" s="108">
        <f>VLOOKUP($A284,'PA GPS 2026 '!$A$4:$V$461,C$4,0)</f>
        <v>0</v>
      </c>
      <c r="D284" s="108" t="str">
        <f>VLOOKUP($A284,'PA GPS 2026 '!$A$4:$V$461,D$4,0)</f>
        <v>Actividad propia</v>
      </c>
      <c r="E284" s="108" t="str">
        <f>VLOOKUP($A284,'PA GPS 2026 '!$A$4:$V$461,E$4,0)</f>
        <v>1000.1.1</v>
      </c>
      <c r="F284" s="108" t="str">
        <f>VLOOKUP($A284,'PA GPS 2026 '!$A$4:$V$461,F$4,0)</f>
        <v>N/A</v>
      </c>
      <c r="G284" s="108" t="str">
        <f>VLOOKUP($A284,'PA GPS 2026 '!$A$4:$V$461,G$4,0)</f>
        <v>N/A</v>
      </c>
      <c r="H284" s="108" t="str">
        <f>VLOOKUP($A284,'PA GPS 2026 '!$A$4:$V$461,H$4,0)</f>
        <v>N/A</v>
      </c>
      <c r="I284" s="108" t="str">
        <f>VLOOKUP($A284,'PA GPS 2026 '!$A$4:$V$461,I$4,0)</f>
        <v>N/A</v>
      </c>
      <c r="J284" s="108" t="str">
        <f>VLOOKUP($A284,'PA GPS 2026 '!$A$4:$V$461,J$4,0)</f>
        <v>N/A</v>
      </c>
      <c r="K284" s="108" t="str">
        <f>VLOOKUP($A284,'PA GPS 2026 '!$A$4:$V$461,K$4,0)</f>
        <v>N/A</v>
      </c>
      <c r="L284" s="108" t="str">
        <f>VLOOKUP($A284,'PA GPS 2026 '!$A$4:$V$461,L$4,0)</f>
        <v>N/A</v>
      </c>
      <c r="M284" s="108" t="str">
        <f>VLOOKUP($A284,'PA GPS 2026 '!$A$4:$V$461,M$4,0)</f>
        <v>N/A</v>
      </c>
      <c r="N284" s="108" t="str">
        <f>VLOOKUP($A284,'PA GPS 2026 '!$A$4:$V$461,N$4,0)</f>
        <v>N/A</v>
      </c>
      <c r="O284" s="108" t="str">
        <f>VLOOKUP($A284,'PA GPS 2026 '!$A$4:$V$461,O$4,0)</f>
        <v>Establecer a partir de la línea base,  el Programa de Estrategias para el Fortalecimiento sobre la Protección y Promoción de la libre competencia a nivel territorial. (Documento con el plan de trabajo del programa de estrategias de fortalecimiento)</v>
      </c>
      <c r="P284" s="108">
        <f>VLOOKUP($A284,'PA GPS 2026 '!$A$4:$V$461,P$4,0)</f>
        <v>20</v>
      </c>
      <c r="Q284" s="108">
        <f>VLOOKUP($A284,'PA GPS 2026 '!$A$4:$V$461,Q$4,0)</f>
        <v>1</v>
      </c>
      <c r="R284" s="108" t="str">
        <f>VLOOKUP($A284,'PA GPS 2026 '!$A$4:$V$461,R$4,0)</f>
        <v>Númerica</v>
      </c>
      <c r="S284" s="108" t="str">
        <f>VLOOKUP($A284,'PA GPS 2026 '!$A$4:$V$461,S$4,0)</f>
        <v># de programas  establecidos / 1 programas a establecer</v>
      </c>
      <c r="T284" s="109">
        <f>VLOOKUP($A284,'PA GPS 2026 '!$A$4:$V$461,T$4,0)</f>
        <v>46055</v>
      </c>
      <c r="U284" s="109">
        <f>VLOOKUP($A284,'PA GPS 2026 '!$A$4:$V$461,U$4,0)</f>
        <v>46080</v>
      </c>
      <c r="V284" s="108" t="str">
        <f>VLOOKUP($A284,'PA GPS 2026 '!$A$4:$V$461,V$4,0)</f>
        <v>1000-DESPACHO DEL SUPERINTENDENTE DELEGADO PARA LA PROTECCIÓN DE LA COMPETENCIA</v>
      </c>
    </row>
    <row r="285" spans="1:22" ht="58.5" customHeight="1" x14ac:dyDescent="0.25">
      <c r="A285" s="12" t="s">
        <v>358</v>
      </c>
      <c r="B285" s="108" t="str">
        <f>VLOOKUP($A285,'PA GPS 2026 '!$A$4:$V$461,B$4,0)</f>
        <v>1000-DESPACHO DEL SUPERINTENDENTE DELEGADO PARA LA PROTECCIÓN DE LA COMPETENCIA</v>
      </c>
      <c r="C285" s="108">
        <f>VLOOKUP($A285,'PA GPS 2026 '!$A$4:$V$461,C$4,0)</f>
        <v>0</v>
      </c>
      <c r="D285" s="108" t="str">
        <f>VLOOKUP($A285,'PA GPS 2026 '!$A$4:$V$461,D$4,0)</f>
        <v>Actividad propia</v>
      </c>
      <c r="E285" s="108" t="str">
        <f>VLOOKUP($A285,'PA GPS 2026 '!$A$4:$V$461,E$4,0)</f>
        <v>1000.1.2</v>
      </c>
      <c r="F285" s="108" t="str">
        <f>VLOOKUP($A285,'PA GPS 2026 '!$A$4:$V$461,F$4,0)</f>
        <v>N/A</v>
      </c>
      <c r="G285" s="108" t="str">
        <f>VLOOKUP($A285,'PA GPS 2026 '!$A$4:$V$461,G$4,0)</f>
        <v>N/A</v>
      </c>
      <c r="H285" s="108" t="str">
        <f>VLOOKUP($A285,'PA GPS 2026 '!$A$4:$V$461,H$4,0)</f>
        <v>N/A</v>
      </c>
      <c r="I285" s="108" t="str">
        <f>VLOOKUP($A285,'PA GPS 2026 '!$A$4:$V$461,I$4,0)</f>
        <v>N/A</v>
      </c>
      <c r="J285" s="108" t="str">
        <f>VLOOKUP($A285,'PA GPS 2026 '!$A$4:$V$461,J$4,0)</f>
        <v>N/A</v>
      </c>
      <c r="K285" s="108" t="str">
        <f>VLOOKUP($A285,'PA GPS 2026 '!$A$4:$V$461,K$4,0)</f>
        <v>N/A</v>
      </c>
      <c r="L285" s="108" t="str">
        <f>VLOOKUP($A285,'PA GPS 2026 '!$A$4:$V$461,L$4,0)</f>
        <v>N/A</v>
      </c>
      <c r="M285" s="108" t="str">
        <f>VLOOKUP($A285,'PA GPS 2026 '!$A$4:$V$461,M$4,0)</f>
        <v>N/A</v>
      </c>
      <c r="N285" s="108" t="str">
        <f>VLOOKUP($A285,'PA GPS 2026 '!$A$4:$V$461,N$4,0)</f>
        <v>N/A</v>
      </c>
      <c r="O285" s="108" t="str">
        <f>VLOOKUP($A285,'PA GPS 2026 '!$A$4:$V$461,O$4,0)</f>
        <v>Realizar las actividades del Programa de Estrategias para el Fortalecimiento sobre la Protección y Promoción de la libre competencia a nivel territorial, de acuerdo con el programa establecido. (Informe de actividades desarrolladas y cálculo porcentual del avance según plan de trabajo desarrollado)</v>
      </c>
      <c r="P285" s="108">
        <f>VLOOKUP($A285,'PA GPS 2026 '!$A$4:$V$461,P$4,0)</f>
        <v>80</v>
      </c>
      <c r="Q285" s="108">
        <f>VLOOKUP($A285,'PA GPS 2026 '!$A$4:$V$461,Q$4,0)</f>
        <v>100</v>
      </c>
      <c r="R285" s="108" t="str">
        <f>VLOOKUP($A285,'PA GPS 2026 '!$A$4:$V$461,R$4,0)</f>
        <v>Porcentual</v>
      </c>
      <c r="S285" s="108" t="str">
        <f>VLOOKUP($A285,'PA GPS 2026 '!$A$4:$V$461,S$4,0)</f>
        <v>% de Porcentaje de Avance en la ejecución del programa / 100% de Porcentaje propuesto para ejecutar con el programa</v>
      </c>
      <c r="T285" s="109">
        <f>VLOOKUP($A285,'PA GPS 2026 '!$A$4:$V$461,T$4,0)</f>
        <v>46083</v>
      </c>
      <c r="U285" s="109">
        <f>VLOOKUP($A285,'PA GPS 2026 '!$A$4:$V$461,U$4,0)</f>
        <v>46367</v>
      </c>
      <c r="V285" s="108" t="str">
        <f>VLOOKUP($A285,'PA GPS 2026 '!$A$4:$V$461,V$4,0)</f>
        <v>1000-DESPACHO DEL SUPERINTENDENTE DELEGADO PARA LA PROTECCIÓN DE LA COMPETENCIA</v>
      </c>
    </row>
    <row r="286" spans="1:22" ht="58.5" customHeight="1" x14ac:dyDescent="0.25">
      <c r="A286" s="12" t="s">
        <v>359</v>
      </c>
      <c r="B286" s="111" t="str">
        <f>VLOOKUP($A286,'PA GPS 2026 '!$A$4:$V$461,B$4,0)</f>
        <v>1000-DESPACHO DEL SUPERINTENDENTE DELEGADO PARA LA PROTECCIÓN DE LA COMPETENCIA</v>
      </c>
      <c r="C286" s="111">
        <f>VLOOKUP($A286,'PA GPS 2026 '!$A$4:$V$461,C$4,0)</f>
        <v>0</v>
      </c>
      <c r="D286" s="111" t="str">
        <f>VLOOKUP($A286,'PA GPS 2026 '!$A$4:$V$461,D$4,0)</f>
        <v>Producto</v>
      </c>
      <c r="E286" s="111" t="str">
        <f>VLOOKUP($A286,'PA GPS 2026 '!$A$4:$V$461,E$4,0)</f>
        <v>1000.2</v>
      </c>
      <c r="F286" s="111" t="str">
        <f>VLOOKUP($A286,'PA GPS 2026 '!$A$4:$V$461,F$4,0)</f>
        <v>Operativo</v>
      </c>
      <c r="G286" s="111" t="str">
        <f>VLOOKUP($A286,'PA GPS 2026 '!$A$4:$V$461,G$4,0)</f>
        <v xml:space="preserve">Generar sinergias con agentes nacionales e internacionales que permitan potenciar las capacidades de la SIC.
</v>
      </c>
      <c r="H286" s="111" t="str">
        <f>VLOOKUP($A286,'PA GPS 2026 '!$A$4:$V$461,H$4,0)</f>
        <v xml:space="preserve">Cumplimiento de productos del PAI asociados a Generar sinergias con agentes nacionales e internacionales que permitan potenciar las capacidades de la SIC.
</v>
      </c>
      <c r="I286" s="111" t="str">
        <f>VLOOKUP($A286,'PA GPS 2026 '!$A$4:$V$461,I$4,0)</f>
        <v>1-Generación de oportunidades de cooperación y fortalecimiento de existentes con grupos de interés y de valor.-5-Direccionamiento de la oferta institucional con productos y/o servicios con enfoque preventivo, diferencial y territorial.</v>
      </c>
      <c r="J286" s="111" t="str">
        <f>VLOOKUP($A286,'PA GPS 2026 '!$A$4:$V$461,J$4,0)</f>
        <v>N/A</v>
      </c>
      <c r="K286" s="111" t="str">
        <f>VLOOKUP($A286,'PA GPS 2026 '!$A$4:$V$461,K$4,0)</f>
        <v>Si</v>
      </c>
      <c r="L286" s="111" t="str">
        <f>VLOOKUP($A286,'PA GPS 2026 '!$A$4:$V$461,L$4,0)</f>
        <v>C-3503-0200-22-40401c</v>
      </c>
      <c r="M286" s="111" t="str">
        <f>VLOOKUP($A286,'PA GPS 2026 '!$A$4:$V$461,M$4,0)</f>
        <v>Política Gobierno Digital _DIMENSIÓN Gestión con Valores para Resultados</v>
      </c>
      <c r="N286" s="111" t="str">
        <f>VLOOKUP($A286,'PA GPS 2026 '!$A$4:$V$461,N$4,0)</f>
        <v>N/A</v>
      </c>
      <c r="O286" s="111" t="str">
        <f>VLOOKUP($A286,'PA GPS 2026 '!$A$4:$V$461,O$4,0)</f>
        <v>Guías o manuales para incentivar de manera eficaz la aplicación de normas de protección y libre competencia económica y proporcionar claridad a empresas, autoridades públicas y de competencia homóloga, elaboradas y publicadas (Certificados de publicaciones)</v>
      </c>
      <c r="P286" s="111">
        <f>VLOOKUP($A286,'PA GPS 2026 '!$A$4:$V$461,P$4,0)</f>
        <v>25</v>
      </c>
      <c r="Q286" s="111">
        <f>VLOOKUP($A286,'PA GPS 2026 '!$A$4:$V$461,Q$4,0)</f>
        <v>2</v>
      </c>
      <c r="R286" s="111" t="str">
        <f>VLOOKUP($A286,'PA GPS 2026 '!$A$4:$V$461,R$4,0)</f>
        <v>Númerica</v>
      </c>
      <c r="S286" s="111" t="str">
        <f>VLOOKUP($A286,'PA GPS 2026 '!$A$4:$V$461,S$4,0)</f>
        <v># de Captura de pantalla de Documentos de la guía o manual a publicar / 2 de capturas de pantalla del documento de la guía o manual publicado</v>
      </c>
      <c r="T286" s="112">
        <f>VLOOKUP($A286,'PA GPS 2026 '!$A$4:$V$461,T$4,0)</f>
        <v>46055</v>
      </c>
      <c r="U286" s="112">
        <f>VLOOKUP($A286,'PA GPS 2026 '!$A$4:$V$461,U$4,0)</f>
        <v>46367</v>
      </c>
      <c r="V286" s="111" t="str">
        <f>VLOOKUP($A286,'PA GPS 2026 '!$A$4:$V$461,V$4,0)</f>
        <v>10-OFICINA  ASESORA JURÍDICA;
1000-DESPACHO DEL SUPERINTENDENTE DELEGADO PARA LA PROTECCIÓN DE LA COMPETENCIA;
73-GRUPO DE TRABAJO DE COMUNICACION</v>
      </c>
    </row>
    <row r="287" spans="1:22" ht="58.5" customHeight="1" x14ac:dyDescent="0.25">
      <c r="A287" s="12" t="s">
        <v>361</v>
      </c>
      <c r="B287" s="108" t="str">
        <f>VLOOKUP($A287,'PA GPS 2026 '!$A$4:$V$461,B$4,0)</f>
        <v>1000-DESPACHO DEL SUPERINTENDENTE DELEGADO PARA LA PROTECCIÓN DE LA COMPETENCIA</v>
      </c>
      <c r="C287" s="108">
        <f>VLOOKUP($A287,'PA GPS 2026 '!$A$4:$V$461,C$4,0)</f>
        <v>0</v>
      </c>
      <c r="D287" s="108" t="str">
        <f>VLOOKUP($A287,'PA GPS 2026 '!$A$4:$V$461,D$4,0)</f>
        <v>Actividad propia</v>
      </c>
      <c r="E287" s="108" t="str">
        <f>VLOOKUP($A287,'PA GPS 2026 '!$A$4:$V$461,E$4,0)</f>
        <v>1000.2.1</v>
      </c>
      <c r="F287" s="108" t="str">
        <f>VLOOKUP($A287,'PA GPS 2026 '!$A$4:$V$461,F$4,0)</f>
        <v>N/A</v>
      </c>
      <c r="G287" s="108" t="str">
        <f>VLOOKUP($A287,'PA GPS 2026 '!$A$4:$V$461,G$4,0)</f>
        <v>N/A</v>
      </c>
      <c r="H287" s="108" t="str">
        <f>VLOOKUP($A287,'PA GPS 2026 '!$A$4:$V$461,H$4,0)</f>
        <v>N/A</v>
      </c>
      <c r="I287" s="108" t="str">
        <f>VLOOKUP($A287,'PA GPS 2026 '!$A$4:$V$461,I$4,0)</f>
        <v>N/A</v>
      </c>
      <c r="J287" s="108" t="str">
        <f>VLOOKUP($A287,'PA GPS 2026 '!$A$4:$V$461,J$4,0)</f>
        <v>N/A</v>
      </c>
      <c r="K287" s="108" t="str">
        <f>VLOOKUP($A287,'PA GPS 2026 '!$A$4:$V$461,K$4,0)</f>
        <v>N/A</v>
      </c>
      <c r="L287" s="108" t="str">
        <f>VLOOKUP($A287,'PA GPS 2026 '!$A$4:$V$461,L$4,0)</f>
        <v>N/A</v>
      </c>
      <c r="M287" s="108" t="str">
        <f>VLOOKUP($A287,'PA GPS 2026 '!$A$4:$V$461,M$4,0)</f>
        <v>N/A</v>
      </c>
      <c r="N287" s="108" t="str">
        <f>VLOOKUP($A287,'PA GPS 2026 '!$A$4:$V$461,N$4,0)</f>
        <v>N/A</v>
      </c>
      <c r="O287" s="108" t="str">
        <f>VLOOKUP($A287,'PA GPS 2026 '!$A$4:$V$461,O$4,0)</f>
        <v>Elaborar y enviar los documentos Guías o manuales a la Oficina Asesora Jurídica (Documentos en Word de las guías o manual)</v>
      </c>
      <c r="P287" s="108">
        <f>VLOOKUP($A287,'PA GPS 2026 '!$A$4:$V$461,P$4,0)</f>
        <v>25</v>
      </c>
      <c r="Q287" s="108">
        <f>VLOOKUP($A287,'PA GPS 2026 '!$A$4:$V$461,Q$4,0)</f>
        <v>2</v>
      </c>
      <c r="R287" s="108" t="str">
        <f>VLOOKUP($A287,'PA GPS 2026 '!$A$4:$V$461,R$4,0)</f>
        <v>Númerica</v>
      </c>
      <c r="S287" s="108" t="str">
        <f>VLOOKUP($A287,'PA GPS 2026 '!$A$4:$V$461,S$4,0)</f>
        <v># de guías o manuales elaborados y enviados / 2 guías o manuales  a elaborar y enviar</v>
      </c>
      <c r="T287" s="109">
        <f>VLOOKUP($A287,'PA GPS 2026 '!$A$4:$V$461,T$4,0)</f>
        <v>46055</v>
      </c>
      <c r="U287" s="109">
        <f>VLOOKUP($A287,'PA GPS 2026 '!$A$4:$V$461,U$4,0)</f>
        <v>46203</v>
      </c>
      <c r="V287" s="108" t="str">
        <f>VLOOKUP($A287,'PA GPS 2026 '!$A$4:$V$461,V$4,0)</f>
        <v>10-OFICINA  ASESORA JURÍDICA;
1000-DESPACHO DEL SUPERINTENDENTE DELEGADO PARA LA PROTECCIÓN DE LA COMPETENCIA</v>
      </c>
    </row>
    <row r="288" spans="1:22" ht="58.5" customHeight="1" x14ac:dyDescent="0.25">
      <c r="A288" s="12" t="s">
        <v>362</v>
      </c>
      <c r="B288" s="108" t="str">
        <f>VLOOKUP($A288,'PA GPS 2026 '!$A$4:$V$461,B$4,0)</f>
        <v>1000-DESPACHO DEL SUPERINTENDENTE DELEGADO PARA LA PROTECCIÓN DE LA COMPETENCIA</v>
      </c>
      <c r="C288" s="108">
        <f>VLOOKUP($A288,'PA GPS 2026 '!$A$4:$V$461,C$4,0)</f>
        <v>0</v>
      </c>
      <c r="D288" s="108" t="str">
        <f>VLOOKUP($A288,'PA GPS 2026 '!$A$4:$V$461,D$4,0)</f>
        <v>Actividad propia</v>
      </c>
      <c r="E288" s="108" t="str">
        <f>VLOOKUP($A288,'PA GPS 2026 '!$A$4:$V$461,E$4,0)</f>
        <v>1000.2.2</v>
      </c>
      <c r="F288" s="108" t="str">
        <f>VLOOKUP($A288,'PA GPS 2026 '!$A$4:$V$461,F$4,0)</f>
        <v>N/A</v>
      </c>
      <c r="G288" s="108" t="str">
        <f>VLOOKUP($A288,'PA GPS 2026 '!$A$4:$V$461,G$4,0)</f>
        <v>N/A</v>
      </c>
      <c r="H288" s="108" t="str">
        <f>VLOOKUP($A288,'PA GPS 2026 '!$A$4:$V$461,H$4,0)</f>
        <v>N/A</v>
      </c>
      <c r="I288" s="108" t="str">
        <f>VLOOKUP($A288,'PA GPS 2026 '!$A$4:$V$461,I$4,0)</f>
        <v>N/A</v>
      </c>
      <c r="J288" s="108" t="str">
        <f>VLOOKUP($A288,'PA GPS 2026 '!$A$4:$V$461,J$4,0)</f>
        <v>N/A</v>
      </c>
      <c r="K288" s="108" t="str">
        <f>VLOOKUP($A288,'PA GPS 2026 '!$A$4:$V$461,K$4,0)</f>
        <v>N/A</v>
      </c>
      <c r="L288" s="108" t="str">
        <f>VLOOKUP($A288,'PA GPS 2026 '!$A$4:$V$461,L$4,0)</f>
        <v>N/A</v>
      </c>
      <c r="M288" s="108" t="str">
        <f>VLOOKUP($A288,'PA GPS 2026 '!$A$4:$V$461,M$4,0)</f>
        <v>N/A</v>
      </c>
      <c r="N288" s="108" t="str">
        <f>VLOOKUP($A288,'PA GPS 2026 '!$A$4:$V$461,N$4,0)</f>
        <v>N/A</v>
      </c>
      <c r="O288" s="108" t="str">
        <f>VLOOKUP($A288,'PA GPS 2026 '!$A$4:$V$461,O$4,0)</f>
        <v>Elaborar y enviar el documento guía o manual a la Superintendente de Industria y Comercio (Documento en Word de la guía o manual /único entregable)</v>
      </c>
      <c r="P288" s="108">
        <f>VLOOKUP($A288,'PA GPS 2026 '!$A$4:$V$461,P$4,0)</f>
        <v>25</v>
      </c>
      <c r="Q288" s="108">
        <f>VLOOKUP($A288,'PA GPS 2026 '!$A$4:$V$461,Q$4,0)</f>
        <v>2</v>
      </c>
      <c r="R288" s="108" t="str">
        <f>VLOOKUP($A288,'PA GPS 2026 '!$A$4:$V$461,R$4,0)</f>
        <v>Númerica</v>
      </c>
      <c r="S288" s="108" t="str">
        <f>VLOOKUP($A288,'PA GPS 2026 '!$A$4:$V$461,S$4,0)</f>
        <v># de guías o manuales elaborados y enviados / 2 guías o manuales  a elaborar y enviar</v>
      </c>
      <c r="T288" s="109">
        <f>VLOOKUP($A288,'PA GPS 2026 '!$A$4:$V$461,T$4,0)</f>
        <v>46055</v>
      </c>
      <c r="U288" s="109">
        <f>VLOOKUP($A288,'PA GPS 2026 '!$A$4:$V$461,U$4,0)</f>
        <v>46203</v>
      </c>
      <c r="V288" s="108" t="str">
        <f>VLOOKUP($A288,'PA GPS 2026 '!$A$4:$V$461,V$4,0)</f>
        <v>10-OFICINA  ASESORA JURÍDICA;
1000-DESPACHO DEL SUPERINTENDENTE DELEGADO PARA LA PROTECCIÓN DE LA COMPETENCIA</v>
      </c>
    </row>
    <row r="289" spans="1:22" ht="58.5" customHeight="1" x14ac:dyDescent="0.25">
      <c r="A289" s="12" t="s">
        <v>363</v>
      </c>
      <c r="B289" s="108" t="str">
        <f>VLOOKUP($A289,'PA GPS 2026 '!$A$4:$V$461,B$4,0)</f>
        <v>1000-DESPACHO DEL SUPERINTENDENTE DELEGADO PARA LA PROTECCIÓN DE LA COMPETENCIA</v>
      </c>
      <c r="C289" s="108">
        <f>VLOOKUP($A289,'PA GPS 2026 '!$A$4:$V$461,C$4,0)</f>
        <v>0</v>
      </c>
      <c r="D289" s="108" t="str">
        <f>VLOOKUP($A289,'PA GPS 2026 '!$A$4:$V$461,D$4,0)</f>
        <v>Actividad propia</v>
      </c>
      <c r="E289" s="108" t="str">
        <f>VLOOKUP($A289,'PA GPS 2026 '!$A$4:$V$461,E$4,0)</f>
        <v>1000.2.3</v>
      </c>
      <c r="F289" s="108" t="str">
        <f>VLOOKUP($A289,'PA GPS 2026 '!$A$4:$V$461,F$4,0)</f>
        <v>N/A</v>
      </c>
      <c r="G289" s="108" t="str">
        <f>VLOOKUP($A289,'PA GPS 2026 '!$A$4:$V$461,G$4,0)</f>
        <v>N/A</v>
      </c>
      <c r="H289" s="108" t="str">
        <f>VLOOKUP($A289,'PA GPS 2026 '!$A$4:$V$461,H$4,0)</f>
        <v>N/A</v>
      </c>
      <c r="I289" s="108" t="str">
        <f>VLOOKUP($A289,'PA GPS 2026 '!$A$4:$V$461,I$4,0)</f>
        <v>N/A</v>
      </c>
      <c r="J289" s="108" t="str">
        <f>VLOOKUP($A289,'PA GPS 2026 '!$A$4:$V$461,J$4,0)</f>
        <v>N/A</v>
      </c>
      <c r="K289" s="108" t="str">
        <f>VLOOKUP($A289,'PA GPS 2026 '!$A$4:$V$461,K$4,0)</f>
        <v>N/A</v>
      </c>
      <c r="L289" s="108" t="str">
        <f>VLOOKUP($A289,'PA GPS 2026 '!$A$4:$V$461,L$4,0)</f>
        <v>N/A</v>
      </c>
      <c r="M289" s="108" t="str">
        <f>VLOOKUP($A289,'PA GPS 2026 '!$A$4:$V$461,M$4,0)</f>
        <v>N/A</v>
      </c>
      <c r="N289" s="108" t="str">
        <f>VLOOKUP($A289,'PA GPS 2026 '!$A$4:$V$461,N$4,0)</f>
        <v>N/A</v>
      </c>
      <c r="O289" s="108" t="str">
        <f>VLOOKUP($A289,'PA GPS 2026 '!$A$4:$V$461,O$4,0)</f>
        <v>Enviar al Grupo de trabajo de Comunicaciones el documento guía o manual en Word, avalado por el Superintendente, con sugerencias a tener en cuenta en materia gráfica. (Correo electrónico y documentos en Word de las guías o manuales, con sugerencias a tener en cuenta en materia gráfica)</v>
      </c>
      <c r="P289" s="108">
        <f>VLOOKUP($A289,'PA GPS 2026 '!$A$4:$V$461,P$4,0)</f>
        <v>25</v>
      </c>
      <c r="Q289" s="108">
        <f>VLOOKUP($A289,'PA GPS 2026 '!$A$4:$V$461,Q$4,0)</f>
        <v>2</v>
      </c>
      <c r="R289" s="108" t="str">
        <f>VLOOKUP($A289,'PA GPS 2026 '!$A$4:$V$461,R$4,0)</f>
        <v>Númerica</v>
      </c>
      <c r="S289" s="108" t="str">
        <f>VLOOKUP($A289,'PA GPS 2026 '!$A$4:$V$461,S$4,0)</f>
        <v># de envíos al Grupo de trabajo de Comunicaciones con guías o Manuales avalados por el superintendente / 2 envíos al Grupo de trabajo de Comunicaciones con guías o Manuales avalados por el superintendente que requieren ser enviados</v>
      </c>
      <c r="T289" s="109">
        <f>VLOOKUP($A289,'PA GPS 2026 '!$A$4:$V$461,T$4,0)</f>
        <v>46204</v>
      </c>
      <c r="U289" s="109">
        <f>VLOOKUP($A289,'PA GPS 2026 '!$A$4:$V$461,U$4,0)</f>
        <v>46234</v>
      </c>
      <c r="V289" s="108" t="str">
        <f>VLOOKUP($A289,'PA GPS 2026 '!$A$4:$V$461,V$4,0)</f>
        <v>10-OFICINA  ASESORA JURÍDICA;
1000-DESPACHO DEL SUPERINTENDENTE DELEGADO PARA LA PROTECCIÓN DE LA COMPETENCIA</v>
      </c>
    </row>
    <row r="290" spans="1:22" ht="58.5" customHeight="1" x14ac:dyDescent="0.25">
      <c r="A290" s="12" t="s">
        <v>364</v>
      </c>
      <c r="B290" s="108" t="str">
        <f>VLOOKUP($A290,'PA GPS 2026 '!$A$4:$V$461,B$4,0)</f>
        <v>1000-DESPACHO DEL SUPERINTENDENTE DELEGADO PARA LA PROTECCIÓN DE LA COMPETENCIA</v>
      </c>
      <c r="C290" s="108">
        <f>VLOOKUP($A290,'PA GPS 2026 '!$A$4:$V$461,C$4,0)</f>
        <v>0</v>
      </c>
      <c r="D290" s="108" t="str">
        <f>VLOOKUP($A290,'PA GPS 2026 '!$A$4:$V$461,D$4,0)</f>
        <v>Actividad sin participación</v>
      </c>
      <c r="E290" s="108" t="str">
        <f>VLOOKUP($A290,'PA GPS 2026 '!$A$4:$V$461,E$4,0)</f>
        <v>1000.2.4</v>
      </c>
      <c r="F290" s="108" t="str">
        <f>VLOOKUP($A290,'PA GPS 2026 '!$A$4:$V$461,F$4,0)</f>
        <v>N/A</v>
      </c>
      <c r="G290" s="108" t="str">
        <f>VLOOKUP($A290,'PA GPS 2026 '!$A$4:$V$461,G$4,0)</f>
        <v>N/A</v>
      </c>
      <c r="H290" s="108" t="str">
        <f>VLOOKUP($A290,'PA GPS 2026 '!$A$4:$V$461,H$4,0)</f>
        <v>N/A</v>
      </c>
      <c r="I290" s="108" t="str">
        <f>VLOOKUP($A290,'PA GPS 2026 '!$A$4:$V$461,I$4,0)</f>
        <v>N/A</v>
      </c>
      <c r="J290" s="108" t="str">
        <f>VLOOKUP($A290,'PA GPS 2026 '!$A$4:$V$461,J$4,0)</f>
        <v>N/A</v>
      </c>
      <c r="K290" s="108" t="str">
        <f>VLOOKUP($A290,'PA GPS 2026 '!$A$4:$V$461,K$4,0)</f>
        <v>N/A</v>
      </c>
      <c r="L290" s="108" t="str">
        <f>VLOOKUP($A290,'PA GPS 2026 '!$A$4:$V$461,L$4,0)</f>
        <v>N/A</v>
      </c>
      <c r="M290" s="108" t="str">
        <f>VLOOKUP($A290,'PA GPS 2026 '!$A$4:$V$461,M$4,0)</f>
        <v>N/A</v>
      </c>
      <c r="N290" s="108" t="str">
        <f>VLOOKUP($A290,'PA GPS 2026 '!$A$4:$V$461,N$4,0)</f>
        <v>N/A</v>
      </c>
      <c r="O290" s="108" t="str">
        <f>VLOOKUP($A290,'PA GPS 2026 '!$A$4:$V$461,O$4,0)</f>
        <v>Elaborar y enviar al área solicitante, el documento con ajustes de corrección de estilo y diagramado. (Correo electrónico y los documentos de las guías o manuales con corrección de estilo y diagramado)</v>
      </c>
      <c r="P290" s="108">
        <f>VLOOKUP($A290,'PA GPS 2026 '!$A$4:$V$461,P$4,0)</f>
        <v>0</v>
      </c>
      <c r="Q290" s="108">
        <f>VLOOKUP($A290,'PA GPS 2026 '!$A$4:$V$461,Q$4,0)</f>
        <v>2</v>
      </c>
      <c r="R290" s="108" t="str">
        <f>VLOOKUP($A290,'PA GPS 2026 '!$A$4:$V$461,R$4,0)</f>
        <v>Númerica</v>
      </c>
      <c r="S290" s="108" t="str">
        <f>VLOOKUP($A290,'PA GPS 2026 '!$A$4:$V$461,S$4,0)</f>
        <v># de guías o Manuales con ajustes de corrección de estilo y diagramado elaborados y enviados / 2 guías o manuales con ajustes de corrección de estilo y diagramado que requieren ser elaborados y enviados</v>
      </c>
      <c r="T290" s="109">
        <f>VLOOKUP($A290,'PA GPS 2026 '!$A$4:$V$461,T$4,0)</f>
        <v>46237</v>
      </c>
      <c r="U290" s="109">
        <f>VLOOKUP($A290,'PA GPS 2026 '!$A$4:$V$461,U$4,0)</f>
        <v>46295</v>
      </c>
      <c r="V290" s="108" t="str">
        <f>VLOOKUP($A290,'PA GPS 2026 '!$A$4:$V$461,V$4,0)</f>
        <v>73-GRUPO DE TRABAJO DE COMUNICACION</v>
      </c>
    </row>
    <row r="291" spans="1:22" ht="58.5" customHeight="1" x14ac:dyDescent="0.25">
      <c r="A291" s="12" t="s">
        <v>365</v>
      </c>
      <c r="B291" s="108" t="str">
        <f>VLOOKUP($A291,'PA GPS 2026 '!$A$4:$V$461,B$4,0)</f>
        <v>1000-DESPACHO DEL SUPERINTENDENTE DELEGADO PARA LA PROTECCIÓN DE LA COMPETENCIA</v>
      </c>
      <c r="C291" s="108">
        <f>VLOOKUP($A291,'PA GPS 2026 '!$A$4:$V$461,C$4,0)</f>
        <v>0</v>
      </c>
      <c r="D291" s="108" t="str">
        <f>VLOOKUP($A291,'PA GPS 2026 '!$A$4:$V$461,D$4,0)</f>
        <v>Actividad propia</v>
      </c>
      <c r="E291" s="108" t="str">
        <f>VLOOKUP($A291,'PA GPS 2026 '!$A$4:$V$461,E$4,0)</f>
        <v>1000.2.5</v>
      </c>
      <c r="F291" s="108" t="str">
        <f>VLOOKUP($A291,'PA GPS 2026 '!$A$4:$V$461,F$4,0)</f>
        <v>N/A</v>
      </c>
      <c r="G291" s="108" t="str">
        <f>VLOOKUP($A291,'PA GPS 2026 '!$A$4:$V$461,G$4,0)</f>
        <v>N/A</v>
      </c>
      <c r="H291" s="108" t="str">
        <f>VLOOKUP($A291,'PA GPS 2026 '!$A$4:$V$461,H$4,0)</f>
        <v>N/A</v>
      </c>
      <c r="I291" s="108" t="str">
        <f>VLOOKUP($A291,'PA GPS 2026 '!$A$4:$V$461,I$4,0)</f>
        <v>N/A</v>
      </c>
      <c r="J291" s="108" t="str">
        <f>VLOOKUP($A291,'PA GPS 2026 '!$A$4:$V$461,J$4,0)</f>
        <v>N/A</v>
      </c>
      <c r="K291" s="108" t="str">
        <f>VLOOKUP($A291,'PA GPS 2026 '!$A$4:$V$461,K$4,0)</f>
        <v>N/A</v>
      </c>
      <c r="L291" s="108" t="str">
        <f>VLOOKUP($A291,'PA GPS 2026 '!$A$4:$V$461,L$4,0)</f>
        <v>N/A</v>
      </c>
      <c r="M291" s="108" t="str">
        <f>VLOOKUP($A291,'PA GPS 2026 '!$A$4:$V$461,M$4,0)</f>
        <v>N/A</v>
      </c>
      <c r="N291" s="108" t="str">
        <f>VLOOKUP($A291,'PA GPS 2026 '!$A$4:$V$461,N$4,0)</f>
        <v>N/A</v>
      </c>
      <c r="O291" s="108" t="str">
        <f>VLOOKUP($A291,'PA GPS 2026 '!$A$4:$V$461,O$4,0)</f>
        <v>Solicitar la Publicación de guía o manual en página web (Certificado de publicación )</v>
      </c>
      <c r="P291" s="108">
        <f>VLOOKUP($A291,'PA GPS 2026 '!$A$4:$V$461,P$4,0)</f>
        <v>25</v>
      </c>
      <c r="Q291" s="108">
        <f>VLOOKUP($A291,'PA GPS 2026 '!$A$4:$V$461,Q$4,0)</f>
        <v>2</v>
      </c>
      <c r="R291" s="108" t="str">
        <f>VLOOKUP($A291,'PA GPS 2026 '!$A$4:$V$461,R$4,0)</f>
        <v>Númerica</v>
      </c>
      <c r="S291" s="108" t="str">
        <f>VLOOKUP($A291,'PA GPS 2026 '!$A$4:$V$461,S$4,0)</f>
        <v># de Captura de pantalla de Documentos de la guía o manual a publicar / 2 Captura de pantalla de Documento de la guía o manual a publicar</v>
      </c>
      <c r="T291" s="109">
        <f>VLOOKUP($A291,'PA GPS 2026 '!$A$4:$V$461,T$4,0)</f>
        <v>46328</v>
      </c>
      <c r="U291" s="109">
        <f>VLOOKUP($A291,'PA GPS 2026 '!$A$4:$V$461,U$4,0)</f>
        <v>46367</v>
      </c>
      <c r="V291" s="108" t="str">
        <f>VLOOKUP($A291,'PA GPS 2026 '!$A$4:$V$461,V$4,0)</f>
        <v>10-OFICINA  ASESORA JURÍDICA;
1000-DESPACHO DEL SUPERINTENDENTE DELEGADO PARA LA PROTECCIÓN DE LA COMPETENCIA</v>
      </c>
    </row>
    <row r="292" spans="1:22" ht="58.5" customHeight="1" x14ac:dyDescent="0.25">
      <c r="A292" s="12" t="s">
        <v>366</v>
      </c>
      <c r="B292" s="111" t="str">
        <f>VLOOKUP($A292,'PA GPS 2026 '!$A$4:$V$461,B$4,0)</f>
        <v>1000-DESPACHO DEL SUPERINTENDENTE DELEGADO PARA LA PROTECCIÓN DE LA COMPETENCIA</v>
      </c>
      <c r="C292" s="111">
        <f>VLOOKUP($A292,'PA GPS 2026 '!$A$4:$V$461,C$4,0)</f>
        <v>0</v>
      </c>
      <c r="D292" s="111" t="str">
        <f>VLOOKUP($A292,'PA GPS 2026 '!$A$4:$V$461,D$4,0)</f>
        <v>Producto</v>
      </c>
      <c r="E292" s="111" t="str">
        <f>VLOOKUP($A292,'PA GPS 2026 '!$A$4:$V$461,E$4,0)</f>
        <v>1000.3</v>
      </c>
      <c r="F292" s="111" t="str">
        <f>VLOOKUP($A292,'PA GPS 2026 '!$A$4:$V$461,F$4,0)</f>
        <v>Innovador</v>
      </c>
      <c r="G292" s="111" t="str">
        <f>VLOOKUP($A292,'PA GPS 2026 '!$A$4:$V$461,G$4,0)</f>
        <v xml:space="preserve">Fortalecer la gestión de la información, el conocimiento y la innovación para optimizar la capacidad institucional 
</v>
      </c>
      <c r="H292" s="111" t="str">
        <f>VLOOKUP($A292,'PA GPS 2026 '!$A$4:$V$461,H$4,0)</f>
        <v xml:space="preserve">Cumplimiento de productos del PAI asociados a Fortalecer la gestión de la información, el conocimiento y la innovación para optimizar la capacidad institucional 
</v>
      </c>
      <c r="I292" s="111" t="str">
        <f>VLOOKUP($A292,'PA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292" s="111" t="str">
        <f>VLOOKUP($A292,'PA GPS 2026 '!$A$4:$V$461,J$4,0)</f>
        <v>N/A</v>
      </c>
      <c r="K292" s="111" t="str">
        <f>VLOOKUP($A292,'PA GPS 2026 '!$A$4:$V$461,K$4,0)</f>
        <v>No</v>
      </c>
      <c r="L292" s="111" t="str">
        <f>VLOOKUP($A292,'PA GPS 2026 '!$A$4:$V$461,L$4,0)</f>
        <v>C-3503-0200-22-40401c</v>
      </c>
      <c r="M292" s="111" t="str">
        <f>VLOOKUP($A292,'PA GPS 2026 '!$A$4:$V$461,M$4,0)</f>
        <v>Política Gobierno Digital _DIMENSIÓN Gestión con Valores para Resultados</v>
      </c>
      <c r="N292" s="111" t="str">
        <f>VLOOKUP($A292,'PA GPS 2026 '!$A$4:$V$461,N$4,0)</f>
        <v>PES - Reindustrialización</v>
      </c>
      <c r="O292" s="111" t="str">
        <f>VLOOKUP($A292,'PA GPS 2026 '!$A$4:$V$461,O$4,0)</f>
        <v>Estudios Económicos o informes que permitan Identificar factores que generen distorsiones en la competencia de los mercados y acciones prioritarias en materia de defensa de la competencia, realizados. (Estudios elaborados)</v>
      </c>
      <c r="P292" s="111">
        <f>VLOOKUP($A292,'PA GPS 2026 '!$A$4:$V$461,P$4,0)</f>
        <v>25</v>
      </c>
      <c r="Q292" s="111">
        <f>VLOOKUP($A292,'PA GPS 2026 '!$A$4:$V$461,Q$4,0)</f>
        <v>3</v>
      </c>
      <c r="R292" s="111" t="str">
        <f>VLOOKUP($A292,'PA GPS 2026 '!$A$4:$V$461,R$4,0)</f>
        <v>Númerica</v>
      </c>
      <c r="S292" s="111" t="str">
        <f>VLOOKUP($A292,'PA GPS 2026 '!$A$4:$V$461,S$4,0)</f>
        <v># de estudios realizados y entregados / 3 estudios a realizar y entregar</v>
      </c>
      <c r="T292" s="112">
        <f>VLOOKUP($A292,'PA GPS 2026 '!$A$4:$V$461,T$4,0)</f>
        <v>46055</v>
      </c>
      <c r="U292" s="112">
        <f>VLOOKUP($A292,'PA GPS 2026 '!$A$4:$V$461,U$4,0)</f>
        <v>46367</v>
      </c>
      <c r="V292" s="111" t="str">
        <f>VLOOKUP($A292,'PA GPS 2026 '!$A$4:$V$461,V$4,0)</f>
        <v>1000-DESPACHO DEL SUPERINTENDENTE DELEGADO PARA LA PROTECCIÓN DE LA COMPETENCIA</v>
      </c>
    </row>
    <row r="293" spans="1:22" ht="58.5" customHeight="1" x14ac:dyDescent="0.25">
      <c r="A293" s="12" t="s">
        <v>367</v>
      </c>
      <c r="B293" s="108" t="str">
        <f>VLOOKUP($A293,'PA GPS 2026 '!$A$4:$V$461,B$4,0)</f>
        <v>1000-DESPACHO DEL SUPERINTENDENTE DELEGADO PARA LA PROTECCIÓN DE LA COMPETENCIA</v>
      </c>
      <c r="C293" s="108">
        <f>VLOOKUP($A293,'PA GPS 2026 '!$A$4:$V$461,C$4,0)</f>
        <v>0</v>
      </c>
      <c r="D293" s="108" t="str">
        <f>VLOOKUP($A293,'PA GPS 2026 '!$A$4:$V$461,D$4,0)</f>
        <v>Actividad propia</v>
      </c>
      <c r="E293" s="108" t="str">
        <f>VLOOKUP($A293,'PA GPS 2026 '!$A$4:$V$461,E$4,0)</f>
        <v>1000.3.1</v>
      </c>
      <c r="F293" s="108" t="str">
        <f>VLOOKUP($A293,'PA GPS 2026 '!$A$4:$V$461,F$4,0)</f>
        <v>N/A</v>
      </c>
      <c r="G293" s="108" t="str">
        <f>VLOOKUP($A293,'PA GPS 2026 '!$A$4:$V$461,G$4,0)</f>
        <v>N/A</v>
      </c>
      <c r="H293" s="108" t="str">
        <f>VLOOKUP($A293,'PA GPS 2026 '!$A$4:$V$461,H$4,0)</f>
        <v>N/A</v>
      </c>
      <c r="I293" s="108" t="str">
        <f>VLOOKUP($A293,'PA GPS 2026 '!$A$4:$V$461,I$4,0)</f>
        <v>N/A</v>
      </c>
      <c r="J293" s="108" t="str">
        <f>VLOOKUP($A293,'PA GPS 2026 '!$A$4:$V$461,J$4,0)</f>
        <v>N/A</v>
      </c>
      <c r="K293" s="108" t="str">
        <f>VLOOKUP($A293,'PA GPS 2026 '!$A$4:$V$461,K$4,0)</f>
        <v>N/A</v>
      </c>
      <c r="L293" s="108" t="str">
        <f>VLOOKUP($A293,'PA GPS 2026 '!$A$4:$V$461,L$4,0)</f>
        <v>N/A</v>
      </c>
      <c r="M293" s="108" t="str">
        <f>VLOOKUP($A293,'PA GPS 2026 '!$A$4:$V$461,M$4,0)</f>
        <v>N/A</v>
      </c>
      <c r="N293" s="108" t="str">
        <f>VLOOKUP($A293,'PA GPS 2026 '!$A$4:$V$461,N$4,0)</f>
        <v>N/A</v>
      </c>
      <c r="O293" s="108" t="str">
        <f>VLOOKUP($A293,'PA GPS 2026 '!$A$4:$V$461,O$4,0)</f>
        <v>Definir el alcance requerido, para los estudios o informes. (Actas con los alcances definidos)</v>
      </c>
      <c r="P293" s="108">
        <f>VLOOKUP($A293,'PA GPS 2026 '!$A$4:$V$461,P$4,0)</f>
        <v>50</v>
      </c>
      <c r="Q293" s="108">
        <f>VLOOKUP($A293,'PA GPS 2026 '!$A$4:$V$461,Q$4,0)</f>
        <v>3</v>
      </c>
      <c r="R293" s="108" t="str">
        <f>VLOOKUP($A293,'PA GPS 2026 '!$A$4:$V$461,R$4,0)</f>
        <v>Númerica</v>
      </c>
      <c r="S293" s="108" t="str">
        <f>VLOOKUP($A293,'PA GPS 2026 '!$A$4:$V$461,S$4,0)</f>
        <v># de Actas con el alcance de  los estudios / 3 Actas a realizar con el alcance de los estudios</v>
      </c>
      <c r="T293" s="109">
        <f>VLOOKUP($A293,'PA GPS 2026 '!$A$4:$V$461,T$4,0)</f>
        <v>46055</v>
      </c>
      <c r="U293" s="109">
        <f>VLOOKUP($A293,'PA GPS 2026 '!$A$4:$V$461,U$4,0)</f>
        <v>46080</v>
      </c>
      <c r="V293" s="108" t="str">
        <f>VLOOKUP($A293,'PA GPS 2026 '!$A$4:$V$461,V$4,0)</f>
        <v>1000-DESPACHO DEL SUPERINTENDENTE DELEGADO PARA LA PROTECCIÓN DE LA COMPETENCIA</v>
      </c>
    </row>
    <row r="294" spans="1:22" ht="58.5" customHeight="1" x14ac:dyDescent="0.25">
      <c r="A294" s="12" t="s">
        <v>368</v>
      </c>
      <c r="B294" s="108" t="str">
        <f>VLOOKUP($A294,'PA GPS 2026 '!$A$4:$V$461,B$4,0)</f>
        <v>1000-DESPACHO DEL SUPERINTENDENTE DELEGADO PARA LA PROTECCIÓN DE LA COMPETENCIA</v>
      </c>
      <c r="C294" s="108">
        <f>VLOOKUP($A294,'PA GPS 2026 '!$A$4:$V$461,C$4,0)</f>
        <v>0</v>
      </c>
      <c r="D294" s="108" t="str">
        <f>VLOOKUP($A294,'PA GPS 2026 '!$A$4:$V$461,D$4,0)</f>
        <v>Actividad propia</v>
      </c>
      <c r="E294" s="108" t="str">
        <f>VLOOKUP($A294,'PA GPS 2026 '!$A$4:$V$461,E$4,0)</f>
        <v>1000.3.2</v>
      </c>
      <c r="F294" s="108" t="str">
        <f>VLOOKUP($A294,'PA GPS 2026 '!$A$4:$V$461,F$4,0)</f>
        <v>N/A</v>
      </c>
      <c r="G294" s="108" t="str">
        <f>VLOOKUP($A294,'PA GPS 2026 '!$A$4:$V$461,G$4,0)</f>
        <v>N/A</v>
      </c>
      <c r="H294" s="108" t="str">
        <f>VLOOKUP($A294,'PA GPS 2026 '!$A$4:$V$461,H$4,0)</f>
        <v>N/A</v>
      </c>
      <c r="I294" s="108" t="str">
        <f>VLOOKUP($A294,'PA GPS 2026 '!$A$4:$V$461,I$4,0)</f>
        <v>N/A</v>
      </c>
      <c r="J294" s="108" t="str">
        <f>VLOOKUP($A294,'PA GPS 2026 '!$A$4:$V$461,J$4,0)</f>
        <v>N/A</v>
      </c>
      <c r="K294" s="108" t="str">
        <f>VLOOKUP($A294,'PA GPS 2026 '!$A$4:$V$461,K$4,0)</f>
        <v>N/A</v>
      </c>
      <c r="L294" s="108" t="str">
        <f>VLOOKUP($A294,'PA GPS 2026 '!$A$4:$V$461,L$4,0)</f>
        <v>N/A</v>
      </c>
      <c r="M294" s="108" t="str">
        <f>VLOOKUP($A294,'PA GPS 2026 '!$A$4:$V$461,M$4,0)</f>
        <v>N/A</v>
      </c>
      <c r="N294" s="108" t="str">
        <f>VLOOKUP($A294,'PA GPS 2026 '!$A$4:$V$461,N$4,0)</f>
        <v>N/A</v>
      </c>
      <c r="O294" s="108" t="str">
        <f>VLOOKUP($A294,'PA GPS 2026 '!$A$4:$V$461,O$4,0)</f>
        <v>Realizar y entregar el estudio o informe  (Estudio presentado a la Delegada para la Protección de la Competencia)</v>
      </c>
      <c r="P294" s="108">
        <f>VLOOKUP($A294,'PA GPS 2026 '!$A$4:$V$461,P$4,0)</f>
        <v>50</v>
      </c>
      <c r="Q294" s="108">
        <f>VLOOKUP($A294,'PA GPS 2026 '!$A$4:$V$461,Q$4,0)</f>
        <v>3</v>
      </c>
      <c r="R294" s="108" t="str">
        <f>VLOOKUP($A294,'PA GPS 2026 '!$A$4:$V$461,R$4,0)</f>
        <v>Númerica</v>
      </c>
      <c r="S294" s="108" t="str">
        <f>VLOOKUP($A294,'PA GPS 2026 '!$A$4:$V$461,S$4,0)</f>
        <v># de estudios realizados y entregados / 3 estudios a realizar</v>
      </c>
      <c r="T294" s="109">
        <f>VLOOKUP($A294,'PA GPS 2026 '!$A$4:$V$461,T$4,0)</f>
        <v>46083</v>
      </c>
      <c r="U294" s="109">
        <f>VLOOKUP($A294,'PA GPS 2026 '!$A$4:$V$461,U$4,0)</f>
        <v>46367</v>
      </c>
      <c r="V294" s="108" t="str">
        <f>VLOOKUP($A294,'PA GPS 2026 '!$A$4:$V$461,V$4,0)</f>
        <v>1000-DESPACHO DEL SUPERINTENDENTE DELEGADO PARA LA PROTECCIÓN DE LA COMPETENCIA</v>
      </c>
    </row>
    <row r="295" spans="1:22" ht="58.5" customHeight="1" x14ac:dyDescent="0.25">
      <c r="A295" s="12" t="s">
        <v>369</v>
      </c>
      <c r="B295" s="111" t="str">
        <f>VLOOKUP($A295,'PA GPS 2026 '!$A$4:$V$461,B$4,0)</f>
        <v>1000-DESPACHO DEL SUPERINTENDENTE DELEGADO PARA LA PROTECCIÓN DE LA COMPETENCIA</v>
      </c>
      <c r="C295" s="111">
        <f>VLOOKUP($A295,'PA GPS 2026 '!$A$4:$V$461,C$4,0)</f>
        <v>0</v>
      </c>
      <c r="D295" s="111" t="str">
        <f>VLOOKUP($A295,'PA GPS 2026 '!$A$4:$V$461,D$4,0)</f>
        <v>Producto</v>
      </c>
      <c r="E295" s="111" t="str">
        <f>VLOOKUP($A295,'PA GPS 2026 '!$A$4:$V$461,E$4,0)</f>
        <v>1000.4</v>
      </c>
      <c r="F295" s="111" t="str">
        <f>VLOOKUP($A295,'PA GPS 2026 '!$A$4:$V$461,F$4,0)</f>
        <v>Innovador</v>
      </c>
      <c r="G295" s="111" t="str">
        <f>VLOOKUP($A295,'PA GPS 2026 '!$A$4:$V$461,G$4,0)</f>
        <v>Mejorar la oportunidad en la atención de trámites y servicios.</v>
      </c>
      <c r="H295" s="111" t="str">
        <f>VLOOKUP($A295,'PA GPS 2026 '!$A$4:$V$461,H$4,0)</f>
        <v>Avance promedio de cumplimiento de productos asociados a mejorar la oportunidad en la atención de trámites y servicios.</v>
      </c>
      <c r="I295" s="111" t="str">
        <f>VLOOKUP($A295,'PA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95" s="111" t="str">
        <f>VLOOKUP($A295,'PA GPS 2026 '!$A$4:$V$461,J$4,0)</f>
        <v>N/A</v>
      </c>
      <c r="K295" s="111" t="str">
        <f>VLOOKUP($A295,'PA GPS 2026 '!$A$4:$V$461,K$4,0)</f>
        <v>No</v>
      </c>
      <c r="L295" s="111" t="str">
        <f>VLOOKUP($A295,'PA GPS 2026 '!$A$4:$V$461,L$4,0)</f>
        <v>C-3503-0200-22-40401c</v>
      </c>
      <c r="M295" s="111" t="str">
        <f>VLOOKUP($A295,'PA GPS 2026 '!$A$4:$V$461,M$4,0)</f>
        <v>Política Simplificación, Racionalización y Estandarización de trámites _DIMENSIÓN Gestión con Valores para Resultados</v>
      </c>
      <c r="N295" s="111" t="str">
        <f>VLOOKUP($A295,'PA GPS 2026 '!$A$4:$V$461,N$4,0)</f>
        <v>N/A</v>
      </c>
      <c r="O295" s="111" t="str">
        <f>VLOOKUP($A295,'PA GPS 2026 '!$A$4:$V$461,O$4,0)</f>
        <v>Herramienta de control y gestión con los tiempos de las actividades de los procedimientos de la Delegatura, para hacerlos más eficientes en cuanto a los tiempos de respuesta, mejorada</v>
      </c>
      <c r="P295" s="111">
        <f>VLOOKUP($A295,'PA GPS 2026 '!$A$4:$V$461,P$4,0)</f>
        <v>25</v>
      </c>
      <c r="Q295" s="111">
        <f>VLOOKUP($A295,'PA GPS 2026 '!$A$4:$V$461,Q$4,0)</f>
        <v>1</v>
      </c>
      <c r="R295" s="111" t="str">
        <f>VLOOKUP($A295,'PA GPS 2026 '!$A$4:$V$461,R$4,0)</f>
        <v>Númerica</v>
      </c>
      <c r="S295" s="111" t="str">
        <f>VLOOKUP($A295,'PA GPS 2026 '!$A$4:$V$461,S$4,0)</f>
        <v># de informes consolidades y presentados / 1 informes planeados</v>
      </c>
      <c r="T295" s="112">
        <f>VLOOKUP($A295,'PA GPS 2026 '!$A$4:$V$461,T$4,0)</f>
        <v>46055</v>
      </c>
      <c r="U295" s="112">
        <f>VLOOKUP($A295,'PA GPS 2026 '!$A$4:$V$461,U$4,0)</f>
        <v>46367</v>
      </c>
      <c r="V295" s="111" t="str">
        <f>VLOOKUP($A295,'PA GPS 2026 '!$A$4:$V$461,V$4,0)</f>
        <v>1000-DESPACHO DEL SUPERINTENDENTE DELEGADO PARA LA PROTECCIÓN DE LA COMPETENCIA</v>
      </c>
    </row>
    <row r="296" spans="1:22" ht="58.5" customHeight="1" x14ac:dyDescent="0.25">
      <c r="A296" s="12" t="s">
        <v>370</v>
      </c>
      <c r="B296" s="108" t="str">
        <f>VLOOKUP($A296,'PA GPS 2026 '!$A$4:$V$461,B$4,0)</f>
        <v>1000-DESPACHO DEL SUPERINTENDENTE DELEGADO PARA LA PROTECCIÓN DE LA COMPETENCIA</v>
      </c>
      <c r="C296" s="108">
        <f>VLOOKUP($A296,'PA GPS 2026 '!$A$4:$V$461,C$4,0)</f>
        <v>0</v>
      </c>
      <c r="D296" s="108" t="str">
        <f>VLOOKUP($A296,'PA GPS 2026 '!$A$4:$V$461,D$4,0)</f>
        <v>Actividad propia</v>
      </c>
      <c r="E296" s="108" t="str">
        <f>VLOOKUP($A296,'PA GPS 2026 '!$A$4:$V$461,E$4,0)</f>
        <v>1000.4.1</v>
      </c>
      <c r="F296" s="108" t="str">
        <f>VLOOKUP($A296,'PA GPS 2026 '!$A$4:$V$461,F$4,0)</f>
        <v>N/A</v>
      </c>
      <c r="G296" s="108" t="str">
        <f>VLOOKUP($A296,'PA GPS 2026 '!$A$4:$V$461,G$4,0)</f>
        <v>N/A</v>
      </c>
      <c r="H296" s="108" t="str">
        <f>VLOOKUP($A296,'PA GPS 2026 '!$A$4:$V$461,H$4,0)</f>
        <v>N/A</v>
      </c>
      <c r="I296" s="108" t="str">
        <f>VLOOKUP($A296,'PA GPS 2026 '!$A$4:$V$461,I$4,0)</f>
        <v>N/A</v>
      </c>
      <c r="J296" s="108" t="str">
        <f>VLOOKUP($A296,'PA GPS 2026 '!$A$4:$V$461,J$4,0)</f>
        <v>N/A</v>
      </c>
      <c r="K296" s="108" t="str">
        <f>VLOOKUP($A296,'PA GPS 2026 '!$A$4:$V$461,K$4,0)</f>
        <v>N/A</v>
      </c>
      <c r="L296" s="108" t="str">
        <f>VLOOKUP($A296,'PA GPS 2026 '!$A$4:$V$461,L$4,0)</f>
        <v>N/A</v>
      </c>
      <c r="M296" s="108" t="str">
        <f>VLOOKUP($A296,'PA GPS 2026 '!$A$4:$V$461,M$4,0)</f>
        <v>N/A</v>
      </c>
      <c r="N296" s="108" t="str">
        <f>VLOOKUP($A296,'PA GPS 2026 '!$A$4:$V$461,N$4,0)</f>
        <v>N/A</v>
      </c>
      <c r="O296" s="108" t="str">
        <f>VLOOKUP($A296,'PA GPS 2026 '!$A$4:$V$461,O$4,0)</f>
        <v>Desarrollar tableros de control en la herramienta de PowerBI (Tablero de control con los resultados de la gestión de tiempos de los trámites de la delegatura)</v>
      </c>
      <c r="P296" s="108">
        <f>VLOOKUP($A296,'PA GPS 2026 '!$A$4:$V$461,P$4,0)</f>
        <v>50</v>
      </c>
      <c r="Q296" s="108">
        <f>VLOOKUP($A296,'PA GPS 2026 '!$A$4:$V$461,Q$4,0)</f>
        <v>1</v>
      </c>
      <c r="R296" s="108" t="str">
        <f>VLOOKUP($A296,'PA GPS 2026 '!$A$4:$V$461,R$4,0)</f>
        <v>Númerica</v>
      </c>
      <c r="S296" s="108" t="str">
        <f>VLOOKUP($A296,'PA GPS 2026 '!$A$4:$V$461,S$4,0)</f>
        <v># de tableros de control en PowerBI desarrollados / 1 tableros de control en PowerBI planeadas</v>
      </c>
      <c r="T296" s="109">
        <f>VLOOKUP($A296,'PA GPS 2026 '!$A$4:$V$461,T$4,0)</f>
        <v>46055</v>
      </c>
      <c r="U296" s="109">
        <f>VLOOKUP($A296,'PA GPS 2026 '!$A$4:$V$461,U$4,0)</f>
        <v>46203</v>
      </c>
      <c r="V296" s="108" t="str">
        <f>VLOOKUP($A296,'PA GPS 2026 '!$A$4:$V$461,V$4,0)</f>
        <v>1000-DESPACHO DEL SUPERINTENDENTE DELEGADO PARA LA PROTECCIÓN DE LA COMPETENCIA</v>
      </c>
    </row>
    <row r="297" spans="1:22" ht="58.5" customHeight="1" x14ac:dyDescent="0.25">
      <c r="A297" s="12" t="s">
        <v>371</v>
      </c>
      <c r="B297" s="108" t="str">
        <f>VLOOKUP($A297,'PA GPS 2026 '!$A$4:$V$461,B$4,0)</f>
        <v>1000-DESPACHO DEL SUPERINTENDENTE DELEGADO PARA LA PROTECCIÓN DE LA COMPETENCIA</v>
      </c>
      <c r="C297" s="108">
        <f>VLOOKUP($A297,'PA GPS 2026 '!$A$4:$V$461,C$4,0)</f>
        <v>0</v>
      </c>
      <c r="D297" s="108" t="str">
        <f>VLOOKUP($A297,'PA GPS 2026 '!$A$4:$V$461,D$4,0)</f>
        <v>Actividad propia</v>
      </c>
      <c r="E297" s="108" t="str">
        <f>VLOOKUP($A297,'PA GPS 2026 '!$A$4:$V$461,E$4,0)</f>
        <v>1000.4.2</v>
      </c>
      <c r="F297" s="108" t="str">
        <f>VLOOKUP($A297,'PA GPS 2026 '!$A$4:$V$461,F$4,0)</f>
        <v>N/A</v>
      </c>
      <c r="G297" s="108" t="str">
        <f>VLOOKUP($A297,'PA GPS 2026 '!$A$4:$V$461,G$4,0)</f>
        <v>N/A</v>
      </c>
      <c r="H297" s="108" t="str">
        <f>VLOOKUP($A297,'PA GPS 2026 '!$A$4:$V$461,H$4,0)</f>
        <v>N/A</v>
      </c>
      <c r="I297" s="108" t="str">
        <f>VLOOKUP($A297,'PA GPS 2026 '!$A$4:$V$461,I$4,0)</f>
        <v>N/A</v>
      </c>
      <c r="J297" s="108" t="str">
        <f>VLOOKUP($A297,'PA GPS 2026 '!$A$4:$V$461,J$4,0)</f>
        <v>N/A</v>
      </c>
      <c r="K297" s="108" t="str">
        <f>VLOOKUP($A297,'PA GPS 2026 '!$A$4:$V$461,K$4,0)</f>
        <v>N/A</v>
      </c>
      <c r="L297" s="108" t="str">
        <f>VLOOKUP($A297,'PA GPS 2026 '!$A$4:$V$461,L$4,0)</f>
        <v>N/A</v>
      </c>
      <c r="M297" s="108" t="str">
        <f>VLOOKUP($A297,'PA GPS 2026 '!$A$4:$V$461,M$4,0)</f>
        <v>N/A</v>
      </c>
      <c r="N297" s="108" t="str">
        <f>VLOOKUP($A297,'PA GPS 2026 '!$A$4:$V$461,N$4,0)</f>
        <v>N/A</v>
      </c>
      <c r="O297" s="108" t="str">
        <f>VLOOKUP($A297,'PA GPS 2026 '!$A$4:$V$461,O$4,0)</f>
        <v>Presentar un informe consolidado semestral con los resultados de la herramienta de control (Informe presentado al Delegado para la Protección de la Competencia)</v>
      </c>
      <c r="P297" s="108">
        <f>VLOOKUP($A297,'PA GPS 2026 '!$A$4:$V$461,P$4,0)</f>
        <v>50</v>
      </c>
      <c r="Q297" s="108">
        <f>VLOOKUP($A297,'PA GPS 2026 '!$A$4:$V$461,Q$4,0)</f>
        <v>1</v>
      </c>
      <c r="R297" s="108" t="str">
        <f>VLOOKUP($A297,'PA GPS 2026 '!$A$4:$V$461,R$4,0)</f>
        <v>Númerica</v>
      </c>
      <c r="S297" s="108" t="str">
        <f>VLOOKUP($A297,'PA GPS 2026 '!$A$4:$V$461,S$4,0)</f>
        <v># de informes consolidadas y presentados / 1 informes planeados</v>
      </c>
      <c r="T297" s="109">
        <f>VLOOKUP($A297,'PA GPS 2026 '!$A$4:$V$461,T$4,0)</f>
        <v>46204</v>
      </c>
      <c r="U297" s="109">
        <f>VLOOKUP($A297,'PA GPS 2026 '!$A$4:$V$461,U$4,0)</f>
        <v>46367</v>
      </c>
      <c r="V297" s="108" t="str">
        <f>VLOOKUP($A297,'PA GPS 2026 '!$A$4:$V$461,V$4,0)</f>
        <v>1000-DESPACHO DEL SUPERINTENDENTE DELEGADO PARA LA PROTECCIÓN DE LA COMPETENCIA</v>
      </c>
    </row>
    <row r="298" spans="1:22" ht="58.5" customHeight="1" x14ac:dyDescent="0.25">
      <c r="A298" s="12" t="s">
        <v>294</v>
      </c>
      <c r="B298" s="111" t="str">
        <f>VLOOKUP($A298,'PA GPS 2026 '!$A$4:$V$461,B$4,0)</f>
        <v>2000-DESPACHO DEL SUPERINTENDENTE DELEGADO PARA LA PROPIEDAD INDUSTRIAL</v>
      </c>
      <c r="C298" s="111">
        <f>VLOOKUP($A298,'PA GPS 2026 '!$A$4:$V$461,C$4,0)</f>
        <v>0</v>
      </c>
      <c r="D298" s="111" t="str">
        <f>VLOOKUP($A298,'PA GPS 2026 '!$A$4:$V$461,D$4,0)</f>
        <v>Producto</v>
      </c>
      <c r="E298" s="111" t="str">
        <f>VLOOKUP($A298,'PA GPS 2026 '!$A$4:$V$461,E$4,0)</f>
        <v>2000.1</v>
      </c>
      <c r="F298" s="111" t="str">
        <f>VLOOKUP($A298,'PA GPS 2026 '!$A$4:$V$461,F$4,0)</f>
        <v>Operativo</v>
      </c>
      <c r="G298" s="111" t="str">
        <f>VLOOKUP($A298,'PA GPS 2026 '!$A$4:$V$461,G$4,0)</f>
        <v>Mejorar la oportunidad en la atención de trámites y servicios.</v>
      </c>
      <c r="H298" s="111" t="str">
        <f>VLOOKUP($A298,'PA GPS 2026 '!$A$4:$V$461,H$4,0)</f>
        <v>Avance promedio de cumplimiento de productos asociados a mejorar la oportunidad en la atención de trámites y servicios.</v>
      </c>
      <c r="I298" s="111" t="str">
        <f>VLOOKUP($A298,'PA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98" s="111" t="str">
        <f>VLOOKUP($A298,'PA GPS 2026 '!$A$4:$V$461,J$4,0)</f>
        <v>N/A</v>
      </c>
      <c r="K298" s="111" t="str">
        <f>VLOOKUP($A298,'PA GPS 2026 '!$A$4:$V$461,K$4,0)</f>
        <v>No</v>
      </c>
      <c r="L298" s="111" t="str">
        <f>VLOOKUP($A298,'PA GPS 2026 '!$A$4:$V$461,L$4,0)</f>
        <v>C-3503-0200-17-20309b</v>
      </c>
      <c r="M298" s="111" t="str">
        <f>VLOOKUP($A298,'PA GPS 2026 '!$A$4:$V$461,M$4,0)</f>
        <v>Política Seguimiento y evaluación de la gestión institucional _DIMENSIÓN Evaluación de Resultados</v>
      </c>
      <c r="N298" s="111" t="str">
        <f>VLOOKUP($A298,'PA GPS 2026 '!$A$4:$V$461,N$4,0)</f>
        <v>N/A</v>
      </c>
      <c r="O298" s="111" t="str">
        <f>VLOOKUP($A298,'PA GPS 2026 '!$A$4:$V$461,O$4,0)</f>
        <v>Recursos de apelación, reposición, revocatoria directa y queja, presentados contra las decisiones proferidas por los Directores de Signos Distintivos y de Nuevas Creaciones y por la Superintendente de Industria y Comercio, excepto los casos detenidos, atrasados a 31 de diciembre de 2026, decididos.  (Reporte de indicador generado en Tableau o Power BI)</v>
      </c>
      <c r="P298" s="111">
        <f>VLOOKUP($A298,'PA GPS 2026 '!$A$4:$V$461,P$4,0)</f>
        <v>70</v>
      </c>
      <c r="Q298" s="111">
        <f>VLOOKUP($A298,'PA GPS 2026 '!$A$4:$V$461,Q$4,0)</f>
        <v>60</v>
      </c>
      <c r="R298" s="111" t="str">
        <f>VLOOKUP($A298,'PA GPS 2026 '!$A$4:$V$461,R$4,0)</f>
        <v>Porcentual</v>
      </c>
      <c r="S298" s="111" t="str">
        <f>VLOOKUP($A298,'PA GPS 2026 '!$A$4:$V$461,S$4,0)</f>
        <v>% de % Recursos decididos / 60% de %  Recursos por decidir</v>
      </c>
      <c r="T298" s="112">
        <f>VLOOKUP($A298,'PA GPS 2026 '!$A$4:$V$461,T$4,0)</f>
        <v>46024</v>
      </c>
      <c r="U298" s="112">
        <f>VLOOKUP($A298,'PA GPS 2026 '!$A$4:$V$461,U$4,0)</f>
        <v>46387</v>
      </c>
      <c r="V298" s="111" t="str">
        <f>VLOOKUP($A298,'PA GPS 2026 '!$A$4:$V$461,V$4,0)</f>
        <v>2000-DESPACHO DEL SUPERINTENDENTE DELEGADO PARA LA PROPIEDAD INDUSTRIAL</v>
      </c>
    </row>
    <row r="299" spans="1:22" ht="58.5" customHeight="1" x14ac:dyDescent="0.25">
      <c r="A299" s="12" t="s">
        <v>295</v>
      </c>
      <c r="B299" s="108" t="str">
        <f>VLOOKUP($A299,'PA GPS 2026 '!$A$4:$V$461,B$4,0)</f>
        <v>2000-DESPACHO DEL SUPERINTENDENTE DELEGADO PARA LA PROPIEDAD INDUSTRIAL</v>
      </c>
      <c r="C299" s="108">
        <f>VLOOKUP($A299,'PA GPS 2026 '!$A$4:$V$461,C$4,0)</f>
        <v>0</v>
      </c>
      <c r="D299" s="108" t="str">
        <f>VLOOKUP($A299,'PA GPS 2026 '!$A$4:$V$461,D$4,0)</f>
        <v>Actividad propia</v>
      </c>
      <c r="E299" s="108" t="str">
        <f>VLOOKUP($A299,'PA GPS 2026 '!$A$4:$V$461,E$4,0)</f>
        <v>2000.1.1</v>
      </c>
      <c r="F299" s="108" t="str">
        <f>VLOOKUP($A299,'PA GPS 2026 '!$A$4:$V$461,F$4,0)</f>
        <v>N/A</v>
      </c>
      <c r="G299" s="108" t="str">
        <f>VLOOKUP($A299,'PA GPS 2026 '!$A$4:$V$461,G$4,0)</f>
        <v>N/A</v>
      </c>
      <c r="H299" s="108" t="str">
        <f>VLOOKUP($A299,'PA GPS 2026 '!$A$4:$V$461,H$4,0)</f>
        <v>N/A</v>
      </c>
      <c r="I299" s="108" t="str">
        <f>VLOOKUP($A299,'PA GPS 2026 '!$A$4:$V$461,I$4,0)</f>
        <v>N/A</v>
      </c>
      <c r="J299" s="108" t="str">
        <f>VLOOKUP($A299,'PA GPS 2026 '!$A$4:$V$461,J$4,0)</f>
        <v>N/A</v>
      </c>
      <c r="K299" s="108" t="str">
        <f>VLOOKUP($A299,'PA GPS 2026 '!$A$4:$V$461,K$4,0)</f>
        <v>N/A</v>
      </c>
      <c r="L299" s="108" t="str">
        <f>VLOOKUP($A299,'PA GPS 2026 '!$A$4:$V$461,L$4,0)</f>
        <v>N/A</v>
      </c>
      <c r="M299" s="108" t="str">
        <f>VLOOKUP($A299,'PA GPS 2026 '!$A$4:$V$461,M$4,0)</f>
        <v>N/A</v>
      </c>
      <c r="N299" s="108" t="str">
        <f>VLOOKUP($A299,'PA GPS 2026 '!$A$4:$V$461,N$4,0)</f>
        <v>N/A</v>
      </c>
      <c r="O299" s="108" t="str">
        <f>VLOOKUP($A299,'PA GPS 2026 '!$A$4:$V$461,O$4,0)</f>
        <v>Decidir el atraso existente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10.500) (Reporte de indicador generado en Tableau o Power BI)</v>
      </c>
      <c r="P299" s="108">
        <f>VLOOKUP($A299,'PA GPS 2026 '!$A$4:$V$461,P$4,0)</f>
        <v>50</v>
      </c>
      <c r="Q299" s="108">
        <f>VLOOKUP($A299,'PA GPS 2026 '!$A$4:$V$461,Q$4,0)</f>
        <v>60</v>
      </c>
      <c r="R299" s="108" t="str">
        <f>VLOOKUP($A299,'PA GPS 2026 '!$A$4:$V$461,R$4,0)</f>
        <v>Porcentual</v>
      </c>
      <c r="S299" s="108" t="str">
        <f>VLOOKUP($A299,'PA GPS 2026 '!$A$4:$V$461,S$4,0)</f>
        <v>% de Porcentaje de Recursos decididos / 60% de Porcentaje de Recursos por decidir</v>
      </c>
      <c r="T299" s="109">
        <f>VLOOKUP($A299,'PA GPS 2026 '!$A$4:$V$461,T$4,0)</f>
        <v>46024</v>
      </c>
      <c r="U299" s="109">
        <f>VLOOKUP($A299,'PA GPS 2026 '!$A$4:$V$461,U$4,0)</f>
        <v>46387</v>
      </c>
      <c r="V299" s="108" t="str">
        <f>VLOOKUP($A299,'PA GPS 2026 '!$A$4:$V$461,V$4,0)</f>
        <v>2000-DESPACHO DEL SUPERINTENDENTE DELEGADO PARA LA PROPIEDAD INDUSTRIAL</v>
      </c>
    </row>
    <row r="300" spans="1:22" ht="58.5" customHeight="1" x14ac:dyDescent="0.25">
      <c r="A300" s="12" t="s">
        <v>1198</v>
      </c>
      <c r="B300" s="108" t="str">
        <f>VLOOKUP($A300,'PA GPS 2026 '!$A$4:$V$461,B$4,0)</f>
        <v>2000-DESPACHO DEL SUPERINTENDENTE DELEGADO PARA LA PROPIEDAD INDUSTRIAL</v>
      </c>
      <c r="C300" s="108">
        <f>VLOOKUP($A300,'PA GPS 2026 '!$A$4:$V$461,C$4,0)</f>
        <v>0</v>
      </c>
      <c r="D300" s="108" t="str">
        <f>VLOOKUP($A300,'PA GPS 2026 '!$A$4:$V$461,D$4,0)</f>
        <v>Actividad propia</v>
      </c>
      <c r="E300" s="108" t="str">
        <f>VLOOKUP($A300,'PA GPS 2026 '!$A$4:$V$461,E$4,0)</f>
        <v>2000.1.2</v>
      </c>
      <c r="F300" s="108" t="str">
        <f>VLOOKUP($A300,'PA GPS 2026 '!$A$4:$V$461,F$4,0)</f>
        <v>N/A</v>
      </c>
      <c r="G300" s="108" t="str">
        <f>VLOOKUP($A300,'PA GPS 2026 '!$A$4:$V$461,G$4,0)</f>
        <v>N/A</v>
      </c>
      <c r="H300" s="108" t="str">
        <f>VLOOKUP($A300,'PA GPS 2026 '!$A$4:$V$461,H$4,0)</f>
        <v>N/A</v>
      </c>
      <c r="I300" s="108" t="str">
        <f>VLOOKUP($A300,'PA GPS 2026 '!$A$4:$V$461,I$4,0)</f>
        <v>N/A</v>
      </c>
      <c r="J300" s="108" t="str">
        <f>VLOOKUP($A300,'PA GPS 2026 '!$A$4:$V$461,J$4,0)</f>
        <v>N/A</v>
      </c>
      <c r="K300" s="108" t="str">
        <f>VLOOKUP($A300,'PA GPS 2026 '!$A$4:$V$461,K$4,0)</f>
        <v>N/A</v>
      </c>
      <c r="L300" s="108" t="str">
        <f>VLOOKUP($A300,'PA GPS 2026 '!$A$4:$V$461,L$4,0)</f>
        <v>N/A</v>
      </c>
      <c r="M300" s="108" t="str">
        <f>VLOOKUP($A300,'PA GPS 2026 '!$A$4:$V$461,M$4,0)</f>
        <v>N/A</v>
      </c>
      <c r="N300" s="108" t="str">
        <f>VLOOKUP($A300,'PA GPS 2026 '!$A$4:$V$461,N$4,0)</f>
        <v>N/A</v>
      </c>
      <c r="O300" s="108" t="str">
        <f>VLOOKUP($A300,'PA GPS 2026 '!$A$4:$V$461,O$4,0)</f>
        <v>Decidir los recursos de apelación, reposición, revocatoria directa y queja presentados en 2026 contra las decisiones de los Directores de Signos Distintivos y Nuevas Creaciones y de la Superintendente de Industria y Comercio, excepto casos detenidos. (Stock proyectado: 7.100). (Reporte de indicador generado en Tableau o Power BI)</v>
      </c>
      <c r="P300" s="108">
        <f>VLOOKUP($A300,'PA GPS 2026 '!$A$4:$V$461,P$4,0)</f>
        <v>50</v>
      </c>
      <c r="Q300" s="108">
        <f>VLOOKUP($A300,'PA GPS 2026 '!$A$4:$V$461,Q$4,0)</f>
        <v>60</v>
      </c>
      <c r="R300" s="108" t="str">
        <f>VLOOKUP($A300,'PA GPS 2026 '!$A$4:$V$461,R$4,0)</f>
        <v>Porcentual</v>
      </c>
      <c r="S300" s="108" t="str">
        <f>VLOOKUP($A300,'PA GPS 2026 '!$A$4:$V$461,S$4,0)</f>
        <v>% de Porcentaje de Recursos decididos / 60% de Porcentaje de Recursos por decidir</v>
      </c>
      <c r="T300" s="109">
        <f>VLOOKUP($A300,'PA GPS 2026 '!$A$4:$V$461,T$4,0)</f>
        <v>46024</v>
      </c>
      <c r="U300" s="109">
        <f>VLOOKUP($A300,'PA GPS 2026 '!$A$4:$V$461,U$4,0)</f>
        <v>46387</v>
      </c>
      <c r="V300" s="108" t="str">
        <f>VLOOKUP($A300,'PA GPS 2026 '!$A$4:$V$461,V$4,0)</f>
        <v>2000-DESPACHO DEL SUPERINTENDENTE DELEGADO PARA LA PROPIEDAD INDUSTRIAL</v>
      </c>
    </row>
    <row r="301" spans="1:22" ht="58.5" customHeight="1" x14ac:dyDescent="0.25">
      <c r="A301" s="12" t="s">
        <v>296</v>
      </c>
      <c r="B301" s="111" t="str">
        <f>VLOOKUP($A301,'PA GPS 2026 '!$A$4:$V$461,B$4,0)</f>
        <v>2000-DESPACHO DEL SUPERINTENDENTE DELEGADO PARA LA PROPIEDAD INDUSTRIAL</v>
      </c>
      <c r="C301" s="111">
        <f>VLOOKUP($A301,'PA GPS 2026 '!$A$4:$V$461,C$4,0)</f>
        <v>0</v>
      </c>
      <c r="D301" s="111" t="str">
        <f>VLOOKUP($A301,'PA GPS 2026 '!$A$4:$V$461,D$4,0)</f>
        <v>Producto</v>
      </c>
      <c r="E301" s="111" t="str">
        <f>VLOOKUP($A301,'PA GPS 2026 '!$A$4:$V$461,E$4,0)</f>
        <v>2000.2</v>
      </c>
      <c r="F301" s="111" t="str">
        <f>VLOOKUP($A301,'PA GPS 2026 '!$A$4:$V$461,F$4,0)</f>
        <v>Operativo</v>
      </c>
      <c r="G301" s="111" t="str">
        <f>VLOOKUP($A301,'PA GPS 2026 '!$A$4:$V$461,G$4,0)</f>
        <v>Mejorar la oportunidad en la atención de trámites y servicios.</v>
      </c>
      <c r="H301" s="111" t="str">
        <f>VLOOKUP($A301,'PA GPS 2026 '!$A$4:$V$461,H$4,0)</f>
        <v>Avance promedio de cumplimiento de productos asociados a mejorar la oportunidad en la atención de trámites y servicios.</v>
      </c>
      <c r="I301" s="111" t="str">
        <f>VLOOKUP($A301,'PA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01" s="111" t="str">
        <f>VLOOKUP($A301,'PA GPS 2026 '!$A$4:$V$461,J$4,0)</f>
        <v>N/A</v>
      </c>
      <c r="K301" s="111" t="str">
        <f>VLOOKUP($A301,'PA GPS 2026 '!$A$4:$V$461,K$4,0)</f>
        <v>Si</v>
      </c>
      <c r="L301" s="111" t="str">
        <f>VLOOKUP($A301,'PA GPS 2026 '!$A$4:$V$461,L$4,0)</f>
        <v>FUNCIONAMIENTO</v>
      </c>
      <c r="M301" s="111" t="str">
        <f>VLOOKUP($A301,'PA GPS 2026 '!$A$4:$V$461,M$4,0)</f>
        <v>Política Mejora Normativa _DIMENSIÓN Gestión con Valores para Resultados</v>
      </c>
      <c r="N301" s="111" t="str">
        <f>VLOOKUP($A301,'PA GPS 2026 '!$A$4:$V$461,N$4,0)</f>
        <v>N/A</v>
      </c>
      <c r="O301" s="111" t="str">
        <f>VLOOKUP($A301,'PA GPS 2026 '!$A$4:$V$461,O$4,0)</f>
        <v>Propuesta de modificación y actualización del Título X de la Circular Única de la Superintendencia de Industria y Comercio en materia de Propiedad Industrial, realizada y remitida al grupo de regulación (Propuesta de modificación enviada por memorando)</v>
      </c>
      <c r="P301" s="111">
        <f>VLOOKUP($A301,'PA GPS 2026 '!$A$4:$V$461,P$4,0)</f>
        <v>30</v>
      </c>
      <c r="Q301" s="111">
        <f>VLOOKUP($A301,'PA GPS 2026 '!$A$4:$V$461,Q$4,0)</f>
        <v>1</v>
      </c>
      <c r="R301" s="111" t="str">
        <f>VLOOKUP($A301,'PA GPS 2026 '!$A$4:$V$461,R$4,0)</f>
        <v>Númerica</v>
      </c>
      <c r="S301" s="111" t="str">
        <f>VLOOKUP($A301,'PA GPS 2026 '!$A$4:$V$461,S$4,0)</f>
        <v># de Propuesta enviada / 1 Propuesta por enviar</v>
      </c>
      <c r="T301" s="112">
        <f>VLOOKUP($A301,'PA GPS 2026 '!$A$4:$V$461,T$4,0)</f>
        <v>46042</v>
      </c>
      <c r="U301" s="112">
        <f>VLOOKUP($A301,'PA GPS 2026 '!$A$4:$V$461,U$4,0)</f>
        <v>46220</v>
      </c>
      <c r="V301" s="111" t="str">
        <f>VLOOKUP($A301,'PA GPS 2026 '!$A$4:$V$461,V$4,0)</f>
        <v>2000-DESPACHO DEL SUPERINTENDENTE DELEGADO PARA LA PROPIEDAD INDUSTRIAL;
2020-DIRECCIÓN DE NUEVAS CREACIONES</v>
      </c>
    </row>
    <row r="302" spans="1:22" ht="58.5" customHeight="1" x14ac:dyDescent="0.25">
      <c r="A302" s="12" t="s">
        <v>297</v>
      </c>
      <c r="B302" s="108" t="str">
        <f>VLOOKUP($A302,'PA GPS 2026 '!$A$4:$V$461,B$4,0)</f>
        <v>2000-DESPACHO DEL SUPERINTENDENTE DELEGADO PARA LA PROPIEDAD INDUSTRIAL</v>
      </c>
      <c r="C302" s="108">
        <f>VLOOKUP($A302,'PA GPS 2026 '!$A$4:$V$461,C$4,0)</f>
        <v>0</v>
      </c>
      <c r="D302" s="108" t="str">
        <f>VLOOKUP($A302,'PA GPS 2026 '!$A$4:$V$461,D$4,0)</f>
        <v>Actividad sin participación</v>
      </c>
      <c r="E302" s="108" t="str">
        <f>VLOOKUP($A302,'PA GPS 2026 '!$A$4:$V$461,E$4,0)</f>
        <v>2000.2.1</v>
      </c>
      <c r="F302" s="108" t="str">
        <f>VLOOKUP($A302,'PA GPS 2026 '!$A$4:$V$461,F$4,0)</f>
        <v>N/A</v>
      </c>
      <c r="G302" s="108" t="str">
        <f>VLOOKUP($A302,'PA GPS 2026 '!$A$4:$V$461,G$4,0)</f>
        <v>N/A</v>
      </c>
      <c r="H302" s="108" t="str">
        <f>VLOOKUP($A302,'PA GPS 2026 '!$A$4:$V$461,H$4,0)</f>
        <v>N/A</v>
      </c>
      <c r="I302" s="108" t="str">
        <f>VLOOKUP($A302,'PA GPS 2026 '!$A$4:$V$461,I$4,0)</f>
        <v>N/A</v>
      </c>
      <c r="J302" s="108" t="str">
        <f>VLOOKUP($A302,'PA GPS 2026 '!$A$4:$V$461,J$4,0)</f>
        <v>N/A</v>
      </c>
      <c r="K302" s="108" t="str">
        <f>VLOOKUP($A302,'PA GPS 2026 '!$A$4:$V$461,K$4,0)</f>
        <v>N/A</v>
      </c>
      <c r="L302" s="108" t="str">
        <f>VLOOKUP($A302,'PA GPS 2026 '!$A$4:$V$461,L$4,0)</f>
        <v>N/A</v>
      </c>
      <c r="M302" s="108" t="str">
        <f>VLOOKUP($A302,'PA GPS 2026 '!$A$4:$V$461,M$4,0)</f>
        <v>N/A</v>
      </c>
      <c r="N302" s="108" t="str">
        <f>VLOOKUP($A302,'PA GPS 2026 '!$A$4:$V$461,N$4,0)</f>
        <v>N/A</v>
      </c>
      <c r="O302" s="108" t="str">
        <f>VLOOKUP($A302,'PA GPS 2026 '!$A$4:$V$461,O$4,0)</f>
        <v>Identificar necesidades de regulación en materia de Propiedad Industrial para mejora de los trámites (Documento de identificación de necesidades elaborado)</v>
      </c>
      <c r="P302" s="108">
        <f>VLOOKUP($A302,'PA GPS 2026 '!$A$4:$V$461,P$4,0)</f>
        <v>0</v>
      </c>
      <c r="Q302" s="108">
        <f>VLOOKUP($A302,'PA GPS 2026 '!$A$4:$V$461,Q$4,0)</f>
        <v>1</v>
      </c>
      <c r="R302" s="108" t="str">
        <f>VLOOKUP($A302,'PA GPS 2026 '!$A$4:$V$461,R$4,0)</f>
        <v>Númerica</v>
      </c>
      <c r="S302" s="108" t="str">
        <f>VLOOKUP($A302,'PA GPS 2026 '!$A$4:$V$461,S$4,0)</f>
        <v># de Análisis realizados / 1 Análisis por realizar</v>
      </c>
      <c r="T302" s="109">
        <f>VLOOKUP($A302,'PA GPS 2026 '!$A$4:$V$461,T$4,0)</f>
        <v>46042</v>
      </c>
      <c r="U302" s="109">
        <f>VLOOKUP($A302,'PA GPS 2026 '!$A$4:$V$461,U$4,0)</f>
        <v>46171</v>
      </c>
      <c r="V302" s="108" t="str">
        <f>VLOOKUP($A302,'PA GPS 2026 '!$A$4:$V$461,V$4,0)</f>
        <v>2020-DIRECCIÓN DE NUEVAS CREACIONES</v>
      </c>
    </row>
    <row r="303" spans="1:22" ht="58.5" customHeight="1" x14ac:dyDescent="0.25">
      <c r="A303" s="12" t="s">
        <v>298</v>
      </c>
      <c r="B303" s="108" t="str">
        <f>VLOOKUP($A303,'PA GPS 2026 '!$A$4:$V$461,B$4,0)</f>
        <v>2000-DESPACHO DEL SUPERINTENDENTE DELEGADO PARA LA PROPIEDAD INDUSTRIAL</v>
      </c>
      <c r="C303" s="108">
        <f>VLOOKUP($A303,'PA GPS 2026 '!$A$4:$V$461,C$4,0)</f>
        <v>0</v>
      </c>
      <c r="D303" s="108" t="str">
        <f>VLOOKUP($A303,'PA GPS 2026 '!$A$4:$V$461,D$4,0)</f>
        <v>Actividad sin participación</v>
      </c>
      <c r="E303" s="108" t="str">
        <f>VLOOKUP($A303,'PA GPS 2026 '!$A$4:$V$461,E$4,0)</f>
        <v>2000.2.2</v>
      </c>
      <c r="F303" s="108" t="str">
        <f>VLOOKUP($A303,'PA GPS 2026 '!$A$4:$V$461,F$4,0)</f>
        <v>N/A</v>
      </c>
      <c r="G303" s="108" t="str">
        <f>VLOOKUP($A303,'PA GPS 2026 '!$A$4:$V$461,G$4,0)</f>
        <v>N/A</v>
      </c>
      <c r="H303" s="108" t="str">
        <f>VLOOKUP($A303,'PA GPS 2026 '!$A$4:$V$461,H$4,0)</f>
        <v>N/A</v>
      </c>
      <c r="I303" s="108" t="str">
        <f>VLOOKUP($A303,'PA GPS 2026 '!$A$4:$V$461,I$4,0)</f>
        <v>N/A</v>
      </c>
      <c r="J303" s="108" t="str">
        <f>VLOOKUP($A303,'PA GPS 2026 '!$A$4:$V$461,J$4,0)</f>
        <v>N/A</v>
      </c>
      <c r="K303" s="108" t="str">
        <f>VLOOKUP($A303,'PA GPS 2026 '!$A$4:$V$461,K$4,0)</f>
        <v>N/A</v>
      </c>
      <c r="L303" s="108" t="str">
        <f>VLOOKUP($A303,'PA GPS 2026 '!$A$4:$V$461,L$4,0)</f>
        <v>N/A</v>
      </c>
      <c r="M303" s="108" t="str">
        <f>VLOOKUP($A303,'PA GPS 2026 '!$A$4:$V$461,M$4,0)</f>
        <v>N/A</v>
      </c>
      <c r="N303" s="108" t="str">
        <f>VLOOKUP($A303,'PA GPS 2026 '!$A$4:$V$461,N$4,0)</f>
        <v>N/A</v>
      </c>
      <c r="O303" s="108" t="str">
        <f>VLOOKUP($A303,'PA GPS 2026 '!$A$4:$V$461,O$4,0)</f>
        <v>Elaborar propuesta de modificación y actualización del Título X de la Circular Única de la Superintendencia de Industria y Comercio en materia de Propiedad Industrial (Propuesta de modificación entregada al Despacho de PI/único entregable)</v>
      </c>
      <c r="P303" s="108">
        <f>VLOOKUP($A303,'PA GPS 2026 '!$A$4:$V$461,P$4,0)</f>
        <v>0</v>
      </c>
      <c r="Q303" s="108">
        <f>VLOOKUP($A303,'PA GPS 2026 '!$A$4:$V$461,Q$4,0)</f>
        <v>1</v>
      </c>
      <c r="R303" s="108" t="str">
        <f>VLOOKUP($A303,'PA GPS 2026 '!$A$4:$V$461,R$4,0)</f>
        <v>Númerica</v>
      </c>
      <c r="S303" s="108" t="str">
        <f>VLOOKUP($A303,'PA GPS 2026 '!$A$4:$V$461,S$4,0)</f>
        <v># de Propuestas elaboradas / 1 Propuestas por elaborar</v>
      </c>
      <c r="T303" s="109">
        <f>VLOOKUP($A303,'PA GPS 2026 '!$A$4:$V$461,T$4,0)</f>
        <v>46042</v>
      </c>
      <c r="U303" s="109">
        <f>VLOOKUP($A303,'PA GPS 2026 '!$A$4:$V$461,U$4,0)</f>
        <v>46171</v>
      </c>
      <c r="V303" s="108" t="str">
        <f>VLOOKUP($A303,'PA GPS 2026 '!$A$4:$V$461,V$4,0)</f>
        <v>2020-DIRECCIÓN DE NUEVAS CREACIONES</v>
      </c>
    </row>
    <row r="304" spans="1:22" ht="58.5" customHeight="1" x14ac:dyDescent="0.25">
      <c r="A304" s="12" t="s">
        <v>299</v>
      </c>
      <c r="B304" s="108" t="str">
        <f>VLOOKUP($A304,'PA GPS 2026 '!$A$4:$V$461,B$4,0)</f>
        <v>2000-DESPACHO DEL SUPERINTENDENTE DELEGADO PARA LA PROPIEDAD INDUSTRIAL</v>
      </c>
      <c r="C304" s="108">
        <f>VLOOKUP($A304,'PA GPS 2026 '!$A$4:$V$461,C$4,0)</f>
        <v>0</v>
      </c>
      <c r="D304" s="108" t="str">
        <f>VLOOKUP($A304,'PA GPS 2026 '!$A$4:$V$461,D$4,0)</f>
        <v>Actividad propia</v>
      </c>
      <c r="E304" s="108" t="str">
        <f>VLOOKUP($A304,'PA GPS 2026 '!$A$4:$V$461,E$4,0)</f>
        <v>2000.2.3</v>
      </c>
      <c r="F304" s="108" t="str">
        <f>VLOOKUP($A304,'PA GPS 2026 '!$A$4:$V$461,F$4,0)</f>
        <v>N/A</v>
      </c>
      <c r="G304" s="108" t="str">
        <f>VLOOKUP($A304,'PA GPS 2026 '!$A$4:$V$461,G$4,0)</f>
        <v>N/A</v>
      </c>
      <c r="H304" s="108" t="str">
        <f>VLOOKUP($A304,'PA GPS 2026 '!$A$4:$V$461,H$4,0)</f>
        <v>N/A</v>
      </c>
      <c r="I304" s="108" t="str">
        <f>VLOOKUP($A304,'PA GPS 2026 '!$A$4:$V$461,I$4,0)</f>
        <v>N/A</v>
      </c>
      <c r="J304" s="108" t="str">
        <f>VLOOKUP($A304,'PA GPS 2026 '!$A$4:$V$461,J$4,0)</f>
        <v>N/A</v>
      </c>
      <c r="K304" s="108" t="str">
        <f>VLOOKUP($A304,'PA GPS 2026 '!$A$4:$V$461,K$4,0)</f>
        <v>N/A</v>
      </c>
      <c r="L304" s="108" t="str">
        <f>VLOOKUP($A304,'PA GPS 2026 '!$A$4:$V$461,L$4,0)</f>
        <v>N/A</v>
      </c>
      <c r="M304" s="108" t="str">
        <f>VLOOKUP($A304,'PA GPS 2026 '!$A$4:$V$461,M$4,0)</f>
        <v>N/A</v>
      </c>
      <c r="N304" s="108" t="str">
        <f>VLOOKUP($A304,'PA GPS 2026 '!$A$4:$V$461,N$4,0)</f>
        <v>N/A</v>
      </c>
      <c r="O304" s="108" t="str">
        <f>VLOOKUP($A304,'PA GPS 2026 '!$A$4:$V$461,O$4,0)</f>
        <v>Remitir la propuesta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 de modificación enviada por memorando/único entregable)</v>
      </c>
      <c r="P304" s="108">
        <f>VLOOKUP($A304,'PA GPS 2026 '!$A$4:$V$461,P$4,0)</f>
        <v>50</v>
      </c>
      <c r="Q304" s="108">
        <f>VLOOKUP($A304,'PA GPS 2026 '!$A$4:$V$461,Q$4,0)</f>
        <v>1</v>
      </c>
      <c r="R304" s="108" t="str">
        <f>VLOOKUP($A304,'PA GPS 2026 '!$A$4:$V$461,R$4,0)</f>
        <v>Númerica</v>
      </c>
      <c r="S304" s="108" t="str">
        <f>VLOOKUP($A304,'PA GPS 2026 '!$A$4:$V$461,S$4,0)</f>
        <v># de Propuestas enviadas / 1 Propuestas por enviar</v>
      </c>
      <c r="T304" s="109">
        <f>VLOOKUP($A304,'PA GPS 2026 '!$A$4:$V$461,T$4,0)</f>
        <v>46174</v>
      </c>
      <c r="U304" s="109">
        <f>VLOOKUP($A304,'PA GPS 2026 '!$A$4:$V$461,U$4,0)</f>
        <v>46203</v>
      </c>
      <c r="V304" s="108" t="str">
        <f>VLOOKUP($A304,'PA GPS 2026 '!$A$4:$V$461,V$4,0)</f>
        <v>2000-DESPACHO DEL SUPERINTENDENTE DELEGADO PARA LA PROPIEDAD INDUSTRIAL</v>
      </c>
    </row>
    <row r="305" spans="1:22" ht="58.5" customHeight="1" x14ac:dyDescent="0.25">
      <c r="A305" s="12" t="s">
        <v>300</v>
      </c>
      <c r="B305" s="108" t="str">
        <f>VLOOKUP($A305,'PA GPS 2026 '!$A$4:$V$461,B$4,0)</f>
        <v>2000-DESPACHO DEL SUPERINTENDENTE DELEGADO PARA LA PROPIEDAD INDUSTRIAL</v>
      </c>
      <c r="C305" s="108">
        <f>VLOOKUP($A305,'PA GPS 2026 '!$A$4:$V$461,C$4,0)</f>
        <v>0</v>
      </c>
      <c r="D305" s="108" t="str">
        <f>VLOOKUP($A305,'PA GPS 2026 '!$A$4:$V$461,D$4,0)</f>
        <v>Actividad propia</v>
      </c>
      <c r="E305" s="108" t="str">
        <f>VLOOKUP($A305,'PA GPS 2026 '!$A$4:$V$461,E$4,0)</f>
        <v>2000.2.4</v>
      </c>
      <c r="F305" s="108" t="str">
        <f>VLOOKUP($A305,'PA GPS 2026 '!$A$4:$V$461,F$4,0)</f>
        <v>N/A</v>
      </c>
      <c r="G305" s="108" t="str">
        <f>VLOOKUP($A305,'PA GPS 2026 '!$A$4:$V$461,G$4,0)</f>
        <v>N/A</v>
      </c>
      <c r="H305" s="108" t="str">
        <f>VLOOKUP($A305,'PA GPS 2026 '!$A$4:$V$461,H$4,0)</f>
        <v>N/A</v>
      </c>
      <c r="I305" s="108" t="str">
        <f>VLOOKUP($A305,'PA GPS 2026 '!$A$4:$V$461,I$4,0)</f>
        <v>N/A</v>
      </c>
      <c r="J305" s="108" t="str">
        <f>VLOOKUP($A305,'PA GPS 2026 '!$A$4:$V$461,J$4,0)</f>
        <v>N/A</v>
      </c>
      <c r="K305" s="108" t="str">
        <f>VLOOKUP($A305,'PA GPS 2026 '!$A$4:$V$461,K$4,0)</f>
        <v>N/A</v>
      </c>
      <c r="L305" s="108" t="str">
        <f>VLOOKUP($A305,'PA GPS 2026 '!$A$4:$V$461,L$4,0)</f>
        <v>N/A</v>
      </c>
      <c r="M305" s="108" t="str">
        <f>VLOOKUP($A305,'PA GPS 2026 '!$A$4:$V$461,M$4,0)</f>
        <v>N/A</v>
      </c>
      <c r="N305" s="108" t="str">
        <f>VLOOKUP($A305,'PA GPS 2026 '!$A$4:$V$461,N$4,0)</f>
        <v>N/A</v>
      </c>
      <c r="O305" s="108" t="str">
        <f>VLOOKUP($A305,'PA GPS 2026 '!$A$4:$V$461,O$4,0)</f>
        <v>Remitir el documento final de la propuesta de modificación y actualización del Título X de la Circular Única de la Superintendencia de Industria y Comercio en materia de Propiedad Industrial, al Grupo de Regulación de la Oficina Asesora Jurídica. (Propuesta de modificación enviada por memorando/único entregable)</v>
      </c>
      <c r="P305" s="108">
        <f>VLOOKUP($A305,'PA GPS 2026 '!$A$4:$V$461,P$4,0)</f>
        <v>50</v>
      </c>
      <c r="Q305" s="108">
        <f>VLOOKUP($A305,'PA GPS 2026 '!$A$4:$V$461,Q$4,0)</f>
        <v>1</v>
      </c>
      <c r="R305" s="108" t="str">
        <f>VLOOKUP($A305,'PA GPS 2026 '!$A$4:$V$461,R$4,0)</f>
        <v>Númerica</v>
      </c>
      <c r="S305" s="108" t="str">
        <f>VLOOKUP($A305,'PA GPS 2026 '!$A$4:$V$461,S$4,0)</f>
        <v># de Propuestas enviadas / 1 Propuestas por enviar</v>
      </c>
      <c r="T305" s="109">
        <f>VLOOKUP($A305,'PA GPS 2026 '!$A$4:$V$461,T$4,0)</f>
        <v>46204</v>
      </c>
      <c r="U305" s="109">
        <f>VLOOKUP($A305,'PA GPS 2026 '!$A$4:$V$461,U$4,0)</f>
        <v>46220</v>
      </c>
      <c r="V305" s="108" t="str">
        <f>VLOOKUP($A305,'PA GPS 2026 '!$A$4:$V$461,V$4,0)</f>
        <v>2000-DESPACHO DEL SUPERINTENDENTE DELEGADO PARA LA PROPIEDAD INDUSTRIAL</v>
      </c>
    </row>
    <row r="306" spans="1:22" ht="58.5" customHeight="1" x14ac:dyDescent="0.25">
      <c r="A306" s="12" t="s">
        <v>206</v>
      </c>
      <c r="B306" s="111" t="str">
        <f>VLOOKUP($A306,'PA GPS 2026 '!$A$4:$V$461,B$4,0)</f>
        <v>2010-DIRECCION DE SIGNOS DISTINTIVOS</v>
      </c>
      <c r="C306" s="111">
        <f>VLOOKUP($A306,'PA GPS 2026 '!$A$4:$V$461,C$4,0)</f>
        <v>0</v>
      </c>
      <c r="D306" s="111" t="str">
        <f>VLOOKUP($A306,'PA GPS 2026 '!$A$4:$V$461,D$4,0)</f>
        <v>Producto</v>
      </c>
      <c r="E306" s="111" t="str">
        <f>VLOOKUP($A306,'PA GPS 2026 '!$A$4:$V$461,E$4,0)</f>
        <v>2010.1</v>
      </c>
      <c r="F306" s="111" t="str">
        <f>VLOOKUP($A306,'PA GPS 2026 '!$A$4:$V$461,F$4,0)</f>
        <v>Operativo</v>
      </c>
      <c r="G306" s="111" t="str">
        <f>VLOOKUP($A306,'PA GPS 2026 '!$A$4:$V$461,G$4,0)</f>
        <v>Mejorar la oportunidad en la atención de trámites y servicios.</v>
      </c>
      <c r="H306" s="111" t="str">
        <f>VLOOKUP($A306,'PA GPS 2026 '!$A$4:$V$461,H$4,0)</f>
        <v>Avance promedio de cumplimiento de productos asociados a mejorar la oportunidad en la atención de trámites y servicios.</v>
      </c>
      <c r="I306" s="111" t="str">
        <f>VLOOKUP($A306,'PA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06" s="111" t="str">
        <f>VLOOKUP($A306,'PA GPS 2026 '!$A$4:$V$461,J$4,0)</f>
        <v>N/A</v>
      </c>
      <c r="K306" s="111" t="str">
        <f>VLOOKUP($A306,'PA GPS 2026 '!$A$4:$V$461,K$4,0)</f>
        <v>No</v>
      </c>
      <c r="L306" s="111" t="str">
        <f>VLOOKUP($A306,'PA GPS 2026 '!$A$4:$V$461,L$4,0)</f>
        <v>C-3503-0200-17-20309b</v>
      </c>
      <c r="M306" s="111" t="str">
        <f>VLOOKUP($A306,'PA GPS 2026 '!$A$4:$V$461,M$4,0)</f>
        <v>Política Seguimiento y evaluación de la gestión institucional _DIMENSIÓN Evaluación de Resultados</v>
      </c>
      <c r="N306" s="111" t="str">
        <f>VLOOKUP($A306,'PA GPS 2026 '!$A$4:$V$461,N$4,0)</f>
        <v>N/A</v>
      </c>
      <c r="O306" s="111" t="str">
        <f>VLOOKUP($A306,'PA GPS 2026 '!$A$4:$V$461,O$4,0)</f>
        <v>Solicitudes pendientes de decisión en materia de registro y cancelación de signos distintivos, decididas.  (Reporte de indicador generado en Tableau o Power BI)</v>
      </c>
      <c r="P306" s="111">
        <f>VLOOKUP($A306,'PA GPS 2026 '!$A$4:$V$461,P$4,0)</f>
        <v>100</v>
      </c>
      <c r="Q306" s="111">
        <f>VLOOKUP($A306,'PA GPS 2026 '!$A$4:$V$461,Q$4,0)</f>
        <v>64</v>
      </c>
      <c r="R306" s="111" t="str">
        <f>VLOOKUP($A306,'PA GPS 2026 '!$A$4:$V$461,R$4,0)</f>
        <v>Porcentual</v>
      </c>
      <c r="S306" s="111" t="str">
        <f>VLOOKUP($A306,'PA GPS 2026 '!$A$4:$V$461,S$4,0)</f>
        <v>% de Solicitudes decididas / 64% de Solicitudes por decidir</v>
      </c>
      <c r="T306" s="112">
        <f>VLOOKUP($A306,'PA GPS 2026 '!$A$4:$V$461,T$4,0)</f>
        <v>46024</v>
      </c>
      <c r="U306" s="112">
        <f>VLOOKUP($A306,'PA GPS 2026 '!$A$4:$V$461,U$4,0)</f>
        <v>46387</v>
      </c>
      <c r="V306" s="111" t="str">
        <f>VLOOKUP($A306,'PA GPS 2026 '!$A$4:$V$461,V$4,0)</f>
        <v>2010-DIRECCION DE SIGNOS DISTINTIVOS</v>
      </c>
    </row>
    <row r="307" spans="1:22" ht="58.5" customHeight="1" x14ac:dyDescent="0.25">
      <c r="A307" s="12" t="s">
        <v>207</v>
      </c>
      <c r="B307" s="108" t="str">
        <f>VLOOKUP($A307,'PA GPS 2026 '!$A$4:$V$461,B$4,0)</f>
        <v>2010-DIRECCION DE SIGNOS DISTINTIVOS</v>
      </c>
      <c r="C307" s="108">
        <f>VLOOKUP($A307,'PA GPS 2026 '!$A$4:$V$461,C$4,0)</f>
        <v>0</v>
      </c>
      <c r="D307" s="108" t="str">
        <f>VLOOKUP($A307,'PA GPS 2026 '!$A$4:$V$461,D$4,0)</f>
        <v>Actividad propia</v>
      </c>
      <c r="E307" s="108" t="str">
        <f>VLOOKUP($A307,'PA GPS 2026 '!$A$4:$V$461,E$4,0)</f>
        <v>2010.1.1</v>
      </c>
      <c r="F307" s="108" t="str">
        <f>VLOOKUP($A307,'PA GPS 2026 '!$A$4:$V$461,F$4,0)</f>
        <v>N/A</v>
      </c>
      <c r="G307" s="108" t="str">
        <f>VLOOKUP($A307,'PA GPS 2026 '!$A$4:$V$461,G$4,0)</f>
        <v>N/A</v>
      </c>
      <c r="H307" s="108" t="str">
        <f>VLOOKUP($A307,'PA GPS 2026 '!$A$4:$V$461,H$4,0)</f>
        <v>N/A</v>
      </c>
      <c r="I307" s="108" t="str">
        <f>VLOOKUP($A307,'PA GPS 2026 '!$A$4:$V$461,I$4,0)</f>
        <v>N/A</v>
      </c>
      <c r="J307" s="108" t="str">
        <f>VLOOKUP($A307,'PA GPS 2026 '!$A$4:$V$461,J$4,0)</f>
        <v>N/A</v>
      </c>
      <c r="K307" s="108" t="str">
        <f>VLOOKUP($A307,'PA GPS 2026 '!$A$4:$V$461,K$4,0)</f>
        <v>N/A</v>
      </c>
      <c r="L307" s="108" t="str">
        <f>VLOOKUP($A307,'PA GPS 2026 '!$A$4:$V$461,L$4,0)</f>
        <v>N/A</v>
      </c>
      <c r="M307" s="108" t="str">
        <f>VLOOKUP($A307,'PA GPS 2026 '!$A$4:$V$461,M$4,0)</f>
        <v>N/A</v>
      </c>
      <c r="N307" s="108" t="str">
        <f>VLOOKUP($A307,'PA GPS 2026 '!$A$4:$V$461,N$4,0)</f>
        <v>N/A</v>
      </c>
      <c r="O307" s="108" t="str">
        <f>VLOOKUP($A307,'PA GPS 2026 '!$A$4:$V$461,O$4,0)</f>
        <v>Decidir las clases de registro de signos distintivos sin oposición radicadas a 31 de diciembre de 2025, cuyo stock se calcula que sea de 46.601 clases, excepto los casos detenidos. (Reporte de indicador generado en Tableau o Power BI)</v>
      </c>
      <c r="P307" s="108">
        <f>VLOOKUP($A307,'PA GPS 2026 '!$A$4:$V$461,P$4,0)</f>
        <v>60</v>
      </c>
      <c r="Q307" s="108">
        <f>VLOOKUP($A307,'PA GPS 2026 '!$A$4:$V$461,Q$4,0)</f>
        <v>85</v>
      </c>
      <c r="R307" s="108" t="str">
        <f>VLOOKUP($A307,'PA GPS 2026 '!$A$4:$V$461,R$4,0)</f>
        <v>Porcentual</v>
      </c>
      <c r="S307" s="108" t="str">
        <f>VLOOKUP($A307,'PA GPS 2026 '!$A$4:$V$461,S$4,0)</f>
        <v>% de Clases decididas / 85% de Clases por decidir</v>
      </c>
      <c r="T307" s="109">
        <f>VLOOKUP($A307,'PA GPS 2026 '!$A$4:$V$461,T$4,0)</f>
        <v>46024</v>
      </c>
      <c r="U307" s="109">
        <f>VLOOKUP($A307,'PA GPS 2026 '!$A$4:$V$461,U$4,0)</f>
        <v>46387</v>
      </c>
      <c r="V307" s="108" t="str">
        <f>VLOOKUP($A307,'PA GPS 2026 '!$A$4:$V$461,V$4,0)</f>
        <v>2010-DIRECCION DE SIGNOS DISTINTIVOS</v>
      </c>
    </row>
    <row r="308" spans="1:22" ht="58.5" customHeight="1" x14ac:dyDescent="0.25">
      <c r="A308" s="12" t="s">
        <v>208</v>
      </c>
      <c r="B308" s="108" t="str">
        <f>VLOOKUP($A308,'PA GPS 2026 '!$A$4:$V$461,B$4,0)</f>
        <v>2010-DIRECCION DE SIGNOS DISTINTIVOS</v>
      </c>
      <c r="C308" s="108">
        <f>VLOOKUP($A308,'PA GPS 2026 '!$A$4:$V$461,C$4,0)</f>
        <v>0</v>
      </c>
      <c r="D308" s="108" t="str">
        <f>VLOOKUP($A308,'PA GPS 2026 '!$A$4:$V$461,D$4,0)</f>
        <v>Actividad propia</v>
      </c>
      <c r="E308" s="108" t="str">
        <f>VLOOKUP($A308,'PA GPS 2026 '!$A$4:$V$461,E$4,0)</f>
        <v>2010.1.2</v>
      </c>
      <c r="F308" s="108" t="str">
        <f>VLOOKUP($A308,'PA GPS 2026 '!$A$4:$V$461,F$4,0)</f>
        <v>N/A</v>
      </c>
      <c r="G308" s="108" t="str">
        <f>VLOOKUP($A308,'PA GPS 2026 '!$A$4:$V$461,G$4,0)</f>
        <v>N/A</v>
      </c>
      <c r="H308" s="108" t="str">
        <f>VLOOKUP($A308,'PA GPS 2026 '!$A$4:$V$461,H$4,0)</f>
        <v>N/A</v>
      </c>
      <c r="I308" s="108" t="str">
        <f>VLOOKUP($A308,'PA GPS 2026 '!$A$4:$V$461,I$4,0)</f>
        <v>N/A</v>
      </c>
      <c r="J308" s="108" t="str">
        <f>VLOOKUP($A308,'PA GPS 2026 '!$A$4:$V$461,J$4,0)</f>
        <v>N/A</v>
      </c>
      <c r="K308" s="108" t="str">
        <f>VLOOKUP($A308,'PA GPS 2026 '!$A$4:$V$461,K$4,0)</f>
        <v>N/A</v>
      </c>
      <c r="L308" s="108" t="str">
        <f>VLOOKUP($A308,'PA GPS 2026 '!$A$4:$V$461,L$4,0)</f>
        <v>N/A</v>
      </c>
      <c r="M308" s="108" t="str">
        <f>VLOOKUP($A308,'PA GPS 2026 '!$A$4:$V$461,M$4,0)</f>
        <v>N/A</v>
      </c>
      <c r="N308" s="108" t="str">
        <f>VLOOKUP($A308,'PA GPS 2026 '!$A$4:$V$461,N$4,0)</f>
        <v>N/A</v>
      </c>
      <c r="O308" s="108" t="str">
        <f>VLOOKUP($A308,'PA GPS 2026 '!$A$4:$V$461,O$4,0)</f>
        <v>Decidir las clases de registro de signos distintivos con oposición radicadas a 31 de diciembre de 2025, cuyo stock se calcula que sea de 9.978 clases, excepto los casos detenidos. (Reporte de indicador generado en Tableau o Power BI)</v>
      </c>
      <c r="P308" s="108">
        <f>VLOOKUP($A308,'PA GPS 2026 '!$A$4:$V$461,P$4,0)</f>
        <v>15</v>
      </c>
      <c r="Q308" s="108">
        <f>VLOOKUP($A308,'PA GPS 2026 '!$A$4:$V$461,Q$4,0)</f>
        <v>40</v>
      </c>
      <c r="R308" s="108" t="str">
        <f>VLOOKUP($A308,'PA GPS 2026 '!$A$4:$V$461,R$4,0)</f>
        <v>Porcentual</v>
      </c>
      <c r="S308" s="108" t="str">
        <f>VLOOKUP($A308,'PA GPS 2026 '!$A$4:$V$461,S$4,0)</f>
        <v>% de Clases decididas / 40% de Clases por decidir</v>
      </c>
      <c r="T308" s="109">
        <f>VLOOKUP($A308,'PA GPS 2026 '!$A$4:$V$461,T$4,0)</f>
        <v>46024</v>
      </c>
      <c r="U308" s="109">
        <f>VLOOKUP($A308,'PA GPS 2026 '!$A$4:$V$461,U$4,0)</f>
        <v>46387</v>
      </c>
      <c r="V308" s="108" t="str">
        <f>VLOOKUP($A308,'PA GPS 2026 '!$A$4:$V$461,V$4,0)</f>
        <v>2010-DIRECCION DE SIGNOS DISTINTIVOS</v>
      </c>
    </row>
    <row r="309" spans="1:22" ht="58.5" customHeight="1" x14ac:dyDescent="0.25">
      <c r="A309" s="12" t="s">
        <v>209</v>
      </c>
      <c r="B309" s="108" t="str">
        <f>VLOOKUP($A309,'PA GPS 2026 '!$A$4:$V$461,B$4,0)</f>
        <v>2010-DIRECCION DE SIGNOS DISTINTIVOS</v>
      </c>
      <c r="C309" s="108">
        <f>VLOOKUP($A309,'PA GPS 2026 '!$A$4:$V$461,C$4,0)</f>
        <v>0</v>
      </c>
      <c r="D309" s="108" t="str">
        <f>VLOOKUP($A309,'PA GPS 2026 '!$A$4:$V$461,D$4,0)</f>
        <v>Actividad propia</v>
      </c>
      <c r="E309" s="108" t="str">
        <f>VLOOKUP($A309,'PA GPS 2026 '!$A$4:$V$461,E$4,0)</f>
        <v>2010.1.3</v>
      </c>
      <c r="F309" s="108" t="str">
        <f>VLOOKUP($A309,'PA GPS 2026 '!$A$4:$V$461,F$4,0)</f>
        <v>N/A</v>
      </c>
      <c r="G309" s="108" t="str">
        <f>VLOOKUP($A309,'PA GPS 2026 '!$A$4:$V$461,G$4,0)</f>
        <v>N/A</v>
      </c>
      <c r="H309" s="108" t="str">
        <f>VLOOKUP($A309,'PA GPS 2026 '!$A$4:$V$461,H$4,0)</f>
        <v>N/A</v>
      </c>
      <c r="I309" s="108" t="str">
        <f>VLOOKUP($A309,'PA GPS 2026 '!$A$4:$V$461,I$4,0)</f>
        <v>N/A</v>
      </c>
      <c r="J309" s="108" t="str">
        <f>VLOOKUP($A309,'PA GPS 2026 '!$A$4:$V$461,J$4,0)</f>
        <v>N/A</v>
      </c>
      <c r="K309" s="108" t="str">
        <f>VLOOKUP($A309,'PA GPS 2026 '!$A$4:$V$461,K$4,0)</f>
        <v>N/A</v>
      </c>
      <c r="L309" s="108" t="str">
        <f>VLOOKUP($A309,'PA GPS 2026 '!$A$4:$V$461,L$4,0)</f>
        <v>N/A</v>
      </c>
      <c r="M309" s="108" t="str">
        <f>VLOOKUP($A309,'PA GPS 2026 '!$A$4:$V$461,M$4,0)</f>
        <v>N/A</v>
      </c>
      <c r="N309" s="108" t="str">
        <f>VLOOKUP($A309,'PA GPS 2026 '!$A$4:$V$461,N$4,0)</f>
        <v>N/A</v>
      </c>
      <c r="O309" s="108" t="str">
        <f>VLOOKUP($A309,'PA GPS 2026 '!$A$4:$V$461,O$4,0)</f>
        <v>Decidir las clases de registro de signos distintivos sin oposición radicadas entre el 1 de enero de 2026 y 30 de junio de 2026, cuyo stock se calcula que sea de 24.523, excepto los casos detenidos. (Reporte de indicador generado en Tableau o Power BI)</v>
      </c>
      <c r="P309" s="108">
        <f>VLOOKUP($A309,'PA GPS 2026 '!$A$4:$V$461,P$4,0)</f>
        <v>15</v>
      </c>
      <c r="Q309" s="108">
        <f>VLOOKUP($A309,'PA GPS 2026 '!$A$4:$V$461,Q$4,0)</f>
        <v>33</v>
      </c>
      <c r="R309" s="108" t="str">
        <f>VLOOKUP($A309,'PA GPS 2026 '!$A$4:$V$461,R$4,0)</f>
        <v>Porcentual</v>
      </c>
      <c r="S309" s="108" t="str">
        <f>VLOOKUP($A309,'PA GPS 2026 '!$A$4:$V$461,S$4,0)</f>
        <v>% de Clases decididas / 33% de Clases por decidir</v>
      </c>
      <c r="T309" s="109">
        <f>VLOOKUP($A309,'PA GPS 2026 '!$A$4:$V$461,T$4,0)</f>
        <v>46024</v>
      </c>
      <c r="U309" s="109">
        <f>VLOOKUP($A309,'PA GPS 2026 '!$A$4:$V$461,U$4,0)</f>
        <v>46387</v>
      </c>
      <c r="V309" s="108" t="str">
        <f>VLOOKUP($A309,'PA GPS 2026 '!$A$4:$V$461,V$4,0)</f>
        <v>2010-DIRECCION DE SIGNOS DISTINTIVOS</v>
      </c>
    </row>
    <row r="310" spans="1:22" ht="58.5" customHeight="1" x14ac:dyDescent="0.25">
      <c r="A310" s="12" t="s">
        <v>210</v>
      </c>
      <c r="B310" s="108" t="str">
        <f>VLOOKUP($A310,'PA GPS 2026 '!$A$4:$V$461,B$4,0)</f>
        <v>2010-DIRECCION DE SIGNOS DISTINTIVOS</v>
      </c>
      <c r="C310" s="108">
        <f>VLOOKUP($A310,'PA GPS 2026 '!$A$4:$V$461,C$4,0)</f>
        <v>0</v>
      </c>
      <c r="D310" s="108" t="str">
        <f>VLOOKUP($A310,'PA GPS 2026 '!$A$4:$V$461,D$4,0)</f>
        <v>Actividad propia</v>
      </c>
      <c r="E310" s="108" t="str">
        <f>VLOOKUP($A310,'PA GPS 2026 '!$A$4:$V$461,E$4,0)</f>
        <v>2010.1.4</v>
      </c>
      <c r="F310" s="108" t="str">
        <f>VLOOKUP($A310,'PA GPS 2026 '!$A$4:$V$461,F$4,0)</f>
        <v>N/A</v>
      </c>
      <c r="G310" s="108" t="str">
        <f>VLOOKUP($A310,'PA GPS 2026 '!$A$4:$V$461,G$4,0)</f>
        <v>N/A</v>
      </c>
      <c r="H310" s="108" t="str">
        <f>VLOOKUP($A310,'PA GPS 2026 '!$A$4:$V$461,H$4,0)</f>
        <v>N/A</v>
      </c>
      <c r="I310" s="108" t="str">
        <f>VLOOKUP($A310,'PA GPS 2026 '!$A$4:$V$461,I$4,0)</f>
        <v>N/A</v>
      </c>
      <c r="J310" s="108" t="str">
        <f>VLOOKUP($A310,'PA GPS 2026 '!$A$4:$V$461,J$4,0)</f>
        <v>N/A</v>
      </c>
      <c r="K310" s="108" t="str">
        <f>VLOOKUP($A310,'PA GPS 2026 '!$A$4:$V$461,K$4,0)</f>
        <v>N/A</v>
      </c>
      <c r="L310" s="108" t="str">
        <f>VLOOKUP($A310,'PA GPS 2026 '!$A$4:$V$461,L$4,0)</f>
        <v>N/A</v>
      </c>
      <c r="M310" s="108" t="str">
        <f>VLOOKUP($A310,'PA GPS 2026 '!$A$4:$V$461,M$4,0)</f>
        <v>N/A</v>
      </c>
      <c r="N310" s="108" t="str">
        <f>VLOOKUP($A310,'PA GPS 2026 '!$A$4:$V$461,N$4,0)</f>
        <v>N/A</v>
      </c>
      <c r="O310" s="108" t="str">
        <f>VLOOKUP($A310,'PA GPS 2026 '!$A$4:$V$461,O$4,0)</f>
        <v>Decidir las solicitudes de acciones de cancelación radicadas hasta el 31 de diciembre de 2025, cuyo stock se calcula que sea de 900, excepto los casos detenidos.  (Reporte de indicador generado en Tableau o Power BI)</v>
      </c>
      <c r="P310" s="108">
        <f>VLOOKUP($A310,'PA GPS 2026 '!$A$4:$V$461,P$4,0)</f>
        <v>10</v>
      </c>
      <c r="Q310" s="108">
        <f>VLOOKUP($A310,'PA GPS 2026 '!$A$4:$V$461,Q$4,0)</f>
        <v>90</v>
      </c>
      <c r="R310" s="108" t="str">
        <f>VLOOKUP($A310,'PA GPS 2026 '!$A$4:$V$461,R$4,0)</f>
        <v>Porcentual</v>
      </c>
      <c r="S310" s="108" t="str">
        <f>VLOOKUP($A310,'PA GPS 2026 '!$A$4:$V$461,S$4,0)</f>
        <v>% de Solicitudes decididas / 90% de Solicitudes por decidir</v>
      </c>
      <c r="T310" s="109">
        <f>VLOOKUP($A310,'PA GPS 2026 '!$A$4:$V$461,T$4,0)</f>
        <v>46024</v>
      </c>
      <c r="U310" s="109">
        <f>VLOOKUP($A310,'PA GPS 2026 '!$A$4:$V$461,U$4,0)</f>
        <v>46387</v>
      </c>
      <c r="V310" s="108" t="str">
        <f>VLOOKUP($A310,'PA GPS 2026 '!$A$4:$V$461,V$4,0)</f>
        <v>2010-DIRECCION DE SIGNOS DISTINTIVOS</v>
      </c>
    </row>
    <row r="311" spans="1:22" ht="58.5" customHeight="1" x14ac:dyDescent="0.25">
      <c r="A311" s="12" t="s">
        <v>202</v>
      </c>
      <c r="B311" s="111" t="str">
        <f>VLOOKUP($A311,'PA GPS 2026 '!$A$4:$V$461,B$4,0)</f>
        <v>2020-DIRECCIÓN DE NUEVAS CREACIONES</v>
      </c>
      <c r="C311" s="111">
        <f>VLOOKUP($A311,'PA GPS 2026 '!$A$4:$V$461,C$4,0)</f>
        <v>0</v>
      </c>
      <c r="D311" s="111" t="str">
        <f>VLOOKUP($A311,'PA GPS 2026 '!$A$4:$V$461,D$4,0)</f>
        <v>Producto</v>
      </c>
      <c r="E311" s="111" t="str">
        <f>VLOOKUP($A311,'PA GPS 2026 '!$A$4:$V$461,E$4,0)</f>
        <v>2020.1</v>
      </c>
      <c r="F311" s="111" t="str">
        <f>VLOOKUP($A311,'PA GPS 2026 '!$A$4:$V$461,F$4,0)</f>
        <v>Operativo</v>
      </c>
      <c r="G311" s="111" t="str">
        <f>VLOOKUP($A311,'PA GPS 2026 '!$A$4:$V$461,G$4,0)</f>
        <v>Mejorar la oportunidad en la atención de trámites y servicios.</v>
      </c>
      <c r="H311" s="111" t="str">
        <f>VLOOKUP($A311,'PA GPS 2026 '!$A$4:$V$461,H$4,0)</f>
        <v>Avance promedio de cumplimiento de productos asociados a mejorar la oportunidad en la atención de trámites y servicios.</v>
      </c>
      <c r="I311" s="111" t="str">
        <f>VLOOKUP($A311,'PA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11" s="111" t="str">
        <f>VLOOKUP($A311,'PA GPS 2026 '!$A$4:$V$461,J$4,0)</f>
        <v>N/A</v>
      </c>
      <c r="K311" s="111" t="str">
        <f>VLOOKUP($A311,'PA GPS 2026 '!$A$4:$V$461,K$4,0)</f>
        <v>No</v>
      </c>
      <c r="L311" s="111" t="str">
        <f>VLOOKUP($A311,'PA GPS 2026 '!$A$4:$V$461,L$4,0)</f>
        <v>C-3503-0200-17-20309b</v>
      </c>
      <c r="M311" s="111" t="str">
        <f>VLOOKUP($A311,'PA GPS 2026 '!$A$4:$V$461,M$4,0)</f>
        <v>Política Seguimiento y evaluación de la gestión institucional _DIMENSIÓN Evaluación de Resultados</v>
      </c>
      <c r="N311" s="111" t="str">
        <f>VLOOKUP($A311,'PA GPS 2026 '!$A$4:$V$461,N$4,0)</f>
        <v>N/A</v>
      </c>
      <c r="O311" s="111" t="str">
        <f>VLOOKUP($A311,'PA GPS 2026 '!$A$4:$V$461,O$4,0)</f>
        <v>Resoluciones de solicitudes de patentes de invención y modelos de utilidad pendientes de trámite y que cuenten con pago del examen de patentabilidad anteriores al año 2024, proyectadas y enviadas (Reporte de indicador generado en Tableau o Power BI)</v>
      </c>
      <c r="P311" s="111">
        <f>VLOOKUP($A311,'PA GPS 2026 '!$A$4:$V$461,P$4,0)</f>
        <v>100</v>
      </c>
      <c r="Q311" s="111">
        <f>VLOOKUP($A311,'PA GPS 2026 '!$A$4:$V$461,Q$4,0)</f>
        <v>65</v>
      </c>
      <c r="R311" s="111" t="str">
        <f>VLOOKUP($A311,'PA GPS 2026 '!$A$4:$V$461,R$4,0)</f>
        <v>Porcentual</v>
      </c>
      <c r="S311" s="111" t="str">
        <f>VLOOKUP($A311,'PA GPS 2026 '!$A$4:$V$461,S$4,0)</f>
        <v>% de Resoluciones proyectadas y enviadas / 65% de Resoluciones por proyectar y enviar</v>
      </c>
      <c r="T311" s="112">
        <f>VLOOKUP($A311,'PA GPS 2026 '!$A$4:$V$461,T$4,0)</f>
        <v>46024</v>
      </c>
      <c r="U311" s="112">
        <f>VLOOKUP($A311,'PA GPS 2026 '!$A$4:$V$461,U$4,0)</f>
        <v>46387</v>
      </c>
      <c r="V311" s="111" t="str">
        <f>VLOOKUP($A311,'PA GPS 2026 '!$A$4:$V$461,V$4,0)</f>
        <v>2020-DIRECCIÓN DE NUEVAS CREACIONES</v>
      </c>
    </row>
    <row r="312" spans="1:22" ht="58.5" customHeight="1" x14ac:dyDescent="0.25">
      <c r="A312" s="12" t="s">
        <v>203</v>
      </c>
      <c r="B312" s="108" t="str">
        <f>VLOOKUP($A312,'PA GPS 2026 '!$A$4:$V$461,B$4,0)</f>
        <v>2020-DIRECCIÓN DE NUEVAS CREACIONES</v>
      </c>
      <c r="C312" s="108">
        <f>VLOOKUP($A312,'PA GPS 2026 '!$A$4:$V$461,C$4,0)</f>
        <v>0</v>
      </c>
      <c r="D312" s="108" t="str">
        <f>VLOOKUP($A312,'PA GPS 2026 '!$A$4:$V$461,D$4,0)</f>
        <v>Actividad propia</v>
      </c>
      <c r="E312" s="108" t="str">
        <f>VLOOKUP($A312,'PA GPS 2026 '!$A$4:$V$461,E$4,0)</f>
        <v>2020.1.1</v>
      </c>
      <c r="F312" s="108" t="str">
        <f>VLOOKUP($A312,'PA GPS 2026 '!$A$4:$V$461,F$4,0)</f>
        <v>N/A</v>
      </c>
      <c r="G312" s="108" t="str">
        <f>VLOOKUP($A312,'PA GPS 2026 '!$A$4:$V$461,G$4,0)</f>
        <v>N/A</v>
      </c>
      <c r="H312" s="108" t="str">
        <f>VLOOKUP($A312,'PA GPS 2026 '!$A$4:$V$461,H$4,0)</f>
        <v>N/A</v>
      </c>
      <c r="I312" s="108" t="str">
        <f>VLOOKUP($A312,'PA GPS 2026 '!$A$4:$V$461,I$4,0)</f>
        <v>N/A</v>
      </c>
      <c r="J312" s="108" t="str">
        <f>VLOOKUP($A312,'PA GPS 2026 '!$A$4:$V$461,J$4,0)</f>
        <v>N/A</v>
      </c>
      <c r="K312" s="108" t="str">
        <f>VLOOKUP($A312,'PA GPS 2026 '!$A$4:$V$461,K$4,0)</f>
        <v>N/A</v>
      </c>
      <c r="L312" s="108" t="str">
        <f>VLOOKUP($A312,'PA GPS 2026 '!$A$4:$V$461,L$4,0)</f>
        <v>N/A</v>
      </c>
      <c r="M312" s="108" t="str">
        <f>VLOOKUP($A312,'PA GPS 2026 '!$A$4:$V$461,M$4,0)</f>
        <v>N/A</v>
      </c>
      <c r="N312" s="108" t="str">
        <f>VLOOKUP($A312,'PA GPS 2026 '!$A$4:$V$461,N$4,0)</f>
        <v>N/A</v>
      </c>
      <c r="O312" s="108" t="str">
        <f>VLOOKUP($A312,'PA GPS 2026 '!$A$4:$V$461,O$4,0)</f>
        <v>Realizar el examen de fondo a las solicitudes de patente de invención y modelo de utilidad anteriores al año 2024 siempre y cuando cuenten con el pago del examen de patentabilidad.  (Reporte de indicador generado en Tableau o Power BI)</v>
      </c>
      <c r="P312" s="108">
        <f>VLOOKUP($A312,'PA GPS 2026 '!$A$4:$V$461,P$4,0)</f>
        <v>50</v>
      </c>
      <c r="Q312" s="108">
        <f>VLOOKUP($A312,'PA GPS 2026 '!$A$4:$V$461,Q$4,0)</f>
        <v>2800</v>
      </c>
      <c r="R312" s="108" t="str">
        <f>VLOOKUP($A312,'PA GPS 2026 '!$A$4:$V$461,R$4,0)</f>
        <v>Númerica</v>
      </c>
      <c r="S312" s="108" t="str">
        <f>VLOOKUP($A312,'PA GPS 2026 '!$A$4:$V$461,S$4,0)</f>
        <v># de exámenes de fondo realizados / 2800 Exámenes de fondo por realizar</v>
      </c>
      <c r="T312" s="109">
        <f>VLOOKUP($A312,'PA GPS 2026 '!$A$4:$V$461,T$4,0)</f>
        <v>46024</v>
      </c>
      <c r="U312" s="109">
        <f>VLOOKUP($A312,'PA GPS 2026 '!$A$4:$V$461,U$4,0)</f>
        <v>46387</v>
      </c>
      <c r="V312" s="108" t="str">
        <f>VLOOKUP($A312,'PA GPS 2026 '!$A$4:$V$461,V$4,0)</f>
        <v>2020-DIRECCIÓN DE NUEVAS CREACIONES</v>
      </c>
    </row>
    <row r="313" spans="1:22" ht="58.5" customHeight="1" x14ac:dyDescent="0.25">
      <c r="A313" s="12" t="s">
        <v>204</v>
      </c>
      <c r="B313" s="108" t="str">
        <f>VLOOKUP($A313,'PA GPS 2026 '!$A$4:$V$461,B$4,0)</f>
        <v>2020-DIRECCIÓN DE NUEVAS CREACIONES</v>
      </c>
      <c r="C313" s="108">
        <f>VLOOKUP($A313,'PA GPS 2026 '!$A$4:$V$461,C$4,0)</f>
        <v>0</v>
      </c>
      <c r="D313" s="108" t="str">
        <f>VLOOKUP($A313,'PA GPS 2026 '!$A$4:$V$461,D$4,0)</f>
        <v>Actividad propia</v>
      </c>
      <c r="E313" s="108" t="str">
        <f>VLOOKUP($A313,'PA GPS 2026 '!$A$4:$V$461,E$4,0)</f>
        <v>2020.1.2</v>
      </c>
      <c r="F313" s="108" t="str">
        <f>VLOOKUP($A313,'PA GPS 2026 '!$A$4:$V$461,F$4,0)</f>
        <v>N/A</v>
      </c>
      <c r="G313" s="108" t="str">
        <f>VLOOKUP($A313,'PA GPS 2026 '!$A$4:$V$461,G$4,0)</f>
        <v>N/A</v>
      </c>
      <c r="H313" s="108" t="str">
        <f>VLOOKUP($A313,'PA GPS 2026 '!$A$4:$V$461,H$4,0)</f>
        <v>N/A</v>
      </c>
      <c r="I313" s="108" t="str">
        <f>VLOOKUP($A313,'PA GPS 2026 '!$A$4:$V$461,I$4,0)</f>
        <v>N/A</v>
      </c>
      <c r="J313" s="108" t="str">
        <f>VLOOKUP($A313,'PA GPS 2026 '!$A$4:$V$461,J$4,0)</f>
        <v>N/A</v>
      </c>
      <c r="K313" s="108" t="str">
        <f>VLOOKUP($A313,'PA GPS 2026 '!$A$4:$V$461,K$4,0)</f>
        <v>N/A</v>
      </c>
      <c r="L313" s="108" t="str">
        <f>VLOOKUP($A313,'PA GPS 2026 '!$A$4:$V$461,L$4,0)</f>
        <v>N/A</v>
      </c>
      <c r="M313" s="108" t="str">
        <f>VLOOKUP($A313,'PA GPS 2026 '!$A$4:$V$461,M$4,0)</f>
        <v>N/A</v>
      </c>
      <c r="N313" s="108" t="str">
        <f>VLOOKUP($A313,'PA GPS 2026 '!$A$4:$V$461,N$4,0)</f>
        <v>N/A</v>
      </c>
      <c r="O313" s="108" t="str">
        <f>VLOOKUP($A313,'PA GPS 2026 '!$A$4:$V$461,O$4,0)</f>
        <v>Proyectar y enviar para suscripción del funcionario competente las resoluciones de solicitudes de patente de invención y modelo de utilidad anteriores al año 2024, cuyo stock corresponde a 3602 solicitudes.  (Reporte de indicador generado en Tableau o Power BI)</v>
      </c>
      <c r="P313" s="108">
        <f>VLOOKUP($A313,'PA GPS 2026 '!$A$4:$V$461,P$4,0)</f>
        <v>50</v>
      </c>
      <c r="Q313" s="108">
        <f>VLOOKUP($A313,'PA GPS 2026 '!$A$4:$V$461,Q$4,0)</f>
        <v>65</v>
      </c>
      <c r="R313" s="108" t="str">
        <f>VLOOKUP($A313,'PA GPS 2026 '!$A$4:$V$461,R$4,0)</f>
        <v>Porcentual</v>
      </c>
      <c r="S313" s="108" t="str">
        <f>VLOOKUP($A313,'PA GPS 2026 '!$A$4:$V$461,S$4,0)</f>
        <v>% de resoluciones proyectadas y enviadas / 65% de Resoluciones por proyectar y enviar</v>
      </c>
      <c r="T313" s="109">
        <f>VLOOKUP($A313,'PA GPS 2026 '!$A$4:$V$461,T$4,0)</f>
        <v>46024</v>
      </c>
      <c r="U313" s="109">
        <f>VLOOKUP($A313,'PA GPS 2026 '!$A$4:$V$461,U$4,0)</f>
        <v>46387</v>
      </c>
      <c r="V313" s="108" t="str">
        <f>VLOOKUP($A313,'PA GPS 2026 '!$A$4:$V$461,V$4,0)</f>
        <v>2020-DIRECCIÓN DE NUEVAS CREACIONES</v>
      </c>
    </row>
    <row r="314" spans="1:22" ht="58.5" customHeight="1" x14ac:dyDescent="0.25">
      <c r="A314" s="12" t="s">
        <v>183</v>
      </c>
      <c r="B314" s="111" t="str">
        <f>VLOOKUP($A314,'PA GPS 2026 '!$A$4:$V$461,B$4,0)</f>
        <v>2023-GRUPO DE TRABAJO DE CENTRO DE INFORMACIÓN TECNOLÓGICA Y APOYO A LA GESTIÓN DE PROPIEDAD LA INDUSTRIAL</v>
      </c>
      <c r="C314" s="111">
        <f>VLOOKUP($A314,'PA GPS 2026 '!$A$4:$V$461,C$4,0)</f>
        <v>0</v>
      </c>
      <c r="D314" s="111" t="str">
        <f>VLOOKUP($A314,'PA GPS 2026 '!$A$4:$V$461,D$4,0)</f>
        <v>Producto</v>
      </c>
      <c r="E314" s="111" t="str">
        <f>VLOOKUP($A314,'PA GPS 2026 '!$A$4:$V$461,E$4,0)</f>
        <v>2023.1</v>
      </c>
      <c r="F314" s="111" t="str">
        <f>VLOOKUP($A314,'PA GPS 2026 '!$A$4:$V$461,F$4,0)</f>
        <v>Innovador</v>
      </c>
      <c r="G314" s="111" t="str">
        <f>VLOOKUP($A314,'PA GPS 2026 '!$A$4:$V$461,G$4,0)</f>
        <v>Mejorar la oportunidad en la atención de trámites y servicios.</v>
      </c>
      <c r="H314" s="111" t="str">
        <f>VLOOKUP($A314,'PA GPS 2026 '!$A$4:$V$461,H$4,0)</f>
        <v>Avance promedio de cumplimiento de productos asociados a mejorar la oportunidad en la atención de trámites y servicios.</v>
      </c>
      <c r="I314" s="111" t="str">
        <f>VLOOKUP($A314,'PA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14" s="111" t="str">
        <f>VLOOKUP($A314,'PA GPS 2026 '!$A$4:$V$461,J$4,0)</f>
        <v>N/A</v>
      </c>
      <c r="K314" s="111" t="str">
        <f>VLOOKUP($A314,'PA GPS 2026 '!$A$4:$V$461,K$4,0)</f>
        <v>No</v>
      </c>
      <c r="L314" s="111" t="str">
        <f>VLOOKUP($A314,'PA GPS 2026 '!$A$4:$V$461,L$4,0)</f>
        <v>C-3503-0200-17-20309b</v>
      </c>
      <c r="M314" s="111" t="str">
        <f>VLOOKUP($A314,'PA GPS 2026 '!$A$4:$V$461,M$4,0)</f>
        <v>N/A</v>
      </c>
      <c r="N314" s="111" t="str">
        <f>VLOOKUP($A314,'PA GPS 2026 '!$A$4:$V$461,N$4,0)</f>
        <v>Enfoque Estrategico _ Territorial;
PND - 2-03-9-b- Seguridad humana y justicia social - Aprovechamiento de la propiedad intelectual;
PES - Reindustrialización</v>
      </c>
      <c r="O314" s="111" t="str">
        <f>VLOOKUP($A314,'PA GPS 2026 '!$A$4:$V$461,O$4,0)</f>
        <v>Programas de fomento al uso estratégico de la propiedad industrial como herramienta de competitividad para empresarios, ejecutados.  (Matriz de seguimiento e informe final de ejecución de los programas)</v>
      </c>
      <c r="P314" s="111">
        <f>VLOOKUP($A314,'PA GPS 2026 '!$A$4:$V$461,P$4,0)</f>
        <v>20</v>
      </c>
      <c r="Q314" s="111">
        <f>VLOOKUP($A314,'PA GPS 2026 '!$A$4:$V$461,Q$4,0)</f>
        <v>100</v>
      </c>
      <c r="R314" s="111" t="str">
        <f>VLOOKUP($A314,'PA GPS 2026 '!$A$4:$V$461,R$4,0)</f>
        <v>Porcentual</v>
      </c>
      <c r="S314" s="111" t="str">
        <f>VLOOKUP($A314,'PA GPS 2026 '!$A$4:$V$461,S$4,0)</f>
        <v>% de % Programas ejecutados / 100% de % Programas a ejecutar</v>
      </c>
      <c r="T314" s="112">
        <f>VLOOKUP($A314,'PA GPS 2026 '!$A$4:$V$461,T$4,0)</f>
        <v>46055</v>
      </c>
      <c r="U314" s="112">
        <f>VLOOKUP($A314,'PA GPS 2026 '!$A$4:$V$461,U$4,0)</f>
        <v>46356</v>
      </c>
      <c r="V314" s="111" t="str">
        <f>VLOOKUP($A314,'PA GPS 2026 '!$A$4:$V$461,V$4,0)</f>
        <v>2023-GRUPO DE TRABAJO DE CENTRO DE INFORMACIÓN TECNOLÓGICA Y APOYO A LA GESTIÓN DE PROPIEDAD LA INDUSTRIAL</v>
      </c>
    </row>
    <row r="315" spans="1:22" ht="58.5" customHeight="1" x14ac:dyDescent="0.25">
      <c r="A315" s="12" t="s">
        <v>184</v>
      </c>
      <c r="B315" s="108" t="str">
        <f>VLOOKUP($A315,'PA GPS 2026 '!$A$4:$V$461,B$4,0)</f>
        <v>2023-GRUPO DE TRABAJO DE CENTRO DE INFORMACIÓN TECNOLÓGICA Y APOYO A LA GESTIÓN DE PROPIEDAD LA INDUSTRIAL</v>
      </c>
      <c r="C315" s="108">
        <f>VLOOKUP($A315,'PA GPS 2026 '!$A$4:$V$461,C$4,0)</f>
        <v>0</v>
      </c>
      <c r="D315" s="108" t="str">
        <f>VLOOKUP($A315,'PA GPS 2026 '!$A$4:$V$461,D$4,0)</f>
        <v>Actividad propia</v>
      </c>
      <c r="E315" s="108" t="str">
        <f>VLOOKUP($A315,'PA GPS 2026 '!$A$4:$V$461,E$4,0)</f>
        <v>2023.1.1</v>
      </c>
      <c r="F315" s="108" t="str">
        <f>VLOOKUP($A315,'PA GPS 2026 '!$A$4:$V$461,F$4,0)</f>
        <v>N/A</v>
      </c>
      <c r="G315" s="108" t="str">
        <f>VLOOKUP($A315,'PA GPS 2026 '!$A$4:$V$461,G$4,0)</f>
        <v>N/A</v>
      </c>
      <c r="H315" s="108" t="str">
        <f>VLOOKUP($A315,'PA GPS 2026 '!$A$4:$V$461,H$4,0)</f>
        <v>N/A</v>
      </c>
      <c r="I315" s="108" t="str">
        <f>VLOOKUP($A315,'PA GPS 2026 '!$A$4:$V$461,I$4,0)</f>
        <v>N/A</v>
      </c>
      <c r="J315" s="108" t="str">
        <f>VLOOKUP($A315,'PA GPS 2026 '!$A$4:$V$461,J$4,0)</f>
        <v>N/A</v>
      </c>
      <c r="K315" s="108" t="str">
        <f>VLOOKUP($A315,'PA GPS 2026 '!$A$4:$V$461,K$4,0)</f>
        <v>N/A</v>
      </c>
      <c r="L315" s="108" t="str">
        <f>VLOOKUP($A315,'PA GPS 2026 '!$A$4:$V$461,L$4,0)</f>
        <v>N/A</v>
      </c>
      <c r="M315" s="108" t="str">
        <f>VLOOKUP($A315,'PA GPS 2026 '!$A$4:$V$461,M$4,0)</f>
        <v>N/A</v>
      </c>
      <c r="N315" s="108" t="str">
        <f>VLOOKUP($A315,'PA GPS 2026 '!$A$4:$V$461,N$4,0)</f>
        <v>N/A</v>
      </c>
      <c r="O315" s="108" t="str">
        <f>VLOOKUP($A315,'PA GPS 2026 '!$A$4:$V$461,O$4,0)</f>
        <v>Elaborar matriz de seguimiento de ejecución del programa CATI y PI MiPymes. (matrices de seguimiento)</v>
      </c>
      <c r="P315" s="108">
        <f>VLOOKUP($A315,'PA GPS 2026 '!$A$4:$V$461,P$4,0)</f>
        <v>10</v>
      </c>
      <c r="Q315" s="108">
        <f>VLOOKUP($A315,'PA GPS 2026 '!$A$4:$V$461,Q$4,0)</f>
        <v>2</v>
      </c>
      <c r="R315" s="108" t="str">
        <f>VLOOKUP($A315,'PA GPS 2026 '!$A$4:$V$461,R$4,0)</f>
        <v>Númerica</v>
      </c>
      <c r="S315" s="108" t="str">
        <f>VLOOKUP($A315,'PA GPS 2026 '!$A$4:$V$461,S$4,0)</f>
        <v># de Matrices realizadas / 2 Matrices programadas</v>
      </c>
      <c r="T315" s="109">
        <f>VLOOKUP($A315,'PA GPS 2026 '!$A$4:$V$461,T$4,0)</f>
        <v>46055</v>
      </c>
      <c r="U315" s="109">
        <f>VLOOKUP($A315,'PA GPS 2026 '!$A$4:$V$461,U$4,0)</f>
        <v>46080</v>
      </c>
      <c r="V315" s="108" t="str">
        <f>VLOOKUP($A315,'PA GPS 2026 '!$A$4:$V$461,V$4,0)</f>
        <v>2023-GRUPO DE TRABAJO DE CENTRO DE INFORMACIÓN TECNOLÓGICA Y APOYO A LA GESTIÓN DE PROPIEDAD LA INDUSTRIAL</v>
      </c>
    </row>
    <row r="316" spans="1:22" ht="58.5" customHeight="1" x14ac:dyDescent="0.25">
      <c r="A316" s="12" t="s">
        <v>185</v>
      </c>
      <c r="B316" s="108" t="str">
        <f>VLOOKUP($A316,'PA GPS 2026 '!$A$4:$V$461,B$4,0)</f>
        <v>2023-GRUPO DE TRABAJO DE CENTRO DE INFORMACIÓN TECNOLÓGICA Y APOYO A LA GESTIÓN DE PROPIEDAD LA INDUSTRIAL</v>
      </c>
      <c r="C316" s="108">
        <f>VLOOKUP($A316,'PA GPS 2026 '!$A$4:$V$461,C$4,0)</f>
        <v>0</v>
      </c>
      <c r="D316" s="108" t="str">
        <f>VLOOKUP($A316,'PA GPS 2026 '!$A$4:$V$461,D$4,0)</f>
        <v>Actividad propia</v>
      </c>
      <c r="E316" s="108" t="str">
        <f>VLOOKUP($A316,'PA GPS 2026 '!$A$4:$V$461,E$4,0)</f>
        <v>2023.1.2</v>
      </c>
      <c r="F316" s="108" t="str">
        <f>VLOOKUP($A316,'PA GPS 2026 '!$A$4:$V$461,F$4,0)</f>
        <v>N/A</v>
      </c>
      <c r="G316" s="108" t="str">
        <f>VLOOKUP($A316,'PA GPS 2026 '!$A$4:$V$461,G$4,0)</f>
        <v>N/A</v>
      </c>
      <c r="H316" s="108" t="str">
        <f>VLOOKUP($A316,'PA GPS 2026 '!$A$4:$V$461,H$4,0)</f>
        <v>N/A</v>
      </c>
      <c r="I316" s="108" t="str">
        <f>VLOOKUP($A316,'PA GPS 2026 '!$A$4:$V$461,I$4,0)</f>
        <v>N/A</v>
      </c>
      <c r="J316" s="108" t="str">
        <f>VLOOKUP($A316,'PA GPS 2026 '!$A$4:$V$461,J$4,0)</f>
        <v>N/A</v>
      </c>
      <c r="K316" s="108" t="str">
        <f>VLOOKUP($A316,'PA GPS 2026 '!$A$4:$V$461,K$4,0)</f>
        <v>N/A</v>
      </c>
      <c r="L316" s="108" t="str">
        <f>VLOOKUP($A316,'PA GPS 2026 '!$A$4:$V$461,L$4,0)</f>
        <v>N/A</v>
      </c>
      <c r="M316" s="108" t="str">
        <f>VLOOKUP($A316,'PA GPS 2026 '!$A$4:$V$461,M$4,0)</f>
        <v>N/A</v>
      </c>
      <c r="N316" s="108" t="str">
        <f>VLOOKUP($A316,'PA GPS 2026 '!$A$4:$V$461,N$4,0)</f>
        <v>N/A</v>
      </c>
      <c r="O316" s="108" t="str">
        <f>VLOOKUP($A316,'PA GPS 2026 '!$A$4:$V$461,O$4,0)</f>
        <v>Ejecutar el programa Centros de Apoyo a la Tecnología y la Innovación CATI. (Matriz de seguimiento e Informe final del programa)</v>
      </c>
      <c r="P316" s="108">
        <f>VLOOKUP($A316,'PA GPS 2026 '!$A$4:$V$461,P$4,0)</f>
        <v>60</v>
      </c>
      <c r="Q316" s="108">
        <f>VLOOKUP($A316,'PA GPS 2026 '!$A$4:$V$461,Q$4,0)</f>
        <v>100</v>
      </c>
      <c r="R316" s="108" t="str">
        <f>VLOOKUP($A316,'PA GPS 2026 '!$A$4:$V$461,R$4,0)</f>
        <v>Porcentual</v>
      </c>
      <c r="S316" s="108" t="str">
        <f>VLOOKUP($A316,'PA GPS 2026 '!$A$4:$V$461,S$4,0)</f>
        <v>% de Programas ejecutados / 100% de Programas a ejecutar</v>
      </c>
      <c r="T316" s="109">
        <f>VLOOKUP($A316,'PA GPS 2026 '!$A$4:$V$461,T$4,0)</f>
        <v>46055</v>
      </c>
      <c r="U316" s="109">
        <f>VLOOKUP($A316,'PA GPS 2026 '!$A$4:$V$461,U$4,0)</f>
        <v>46356</v>
      </c>
      <c r="V316" s="108" t="str">
        <f>VLOOKUP($A316,'PA GPS 2026 '!$A$4:$V$461,V$4,0)</f>
        <v>2023-GRUPO DE TRABAJO DE CENTRO DE INFORMACIÓN TECNOLÓGICA Y APOYO A LA GESTIÓN DE PROPIEDAD LA INDUSTRIAL</v>
      </c>
    </row>
    <row r="317" spans="1:22" ht="58.5" customHeight="1" x14ac:dyDescent="0.25">
      <c r="A317" s="12" t="s">
        <v>186</v>
      </c>
      <c r="B317" s="108" t="str">
        <f>VLOOKUP($A317,'PA GPS 2026 '!$A$4:$V$461,B$4,0)</f>
        <v>2023-GRUPO DE TRABAJO DE CENTRO DE INFORMACIÓN TECNOLÓGICA Y APOYO A LA GESTIÓN DE PROPIEDAD LA INDUSTRIAL</v>
      </c>
      <c r="C317" s="108">
        <f>VLOOKUP($A317,'PA GPS 2026 '!$A$4:$V$461,C$4,0)</f>
        <v>0</v>
      </c>
      <c r="D317" s="108" t="str">
        <f>VLOOKUP($A317,'PA GPS 2026 '!$A$4:$V$461,D$4,0)</f>
        <v>Actividad propia</v>
      </c>
      <c r="E317" s="108" t="str">
        <f>VLOOKUP($A317,'PA GPS 2026 '!$A$4:$V$461,E$4,0)</f>
        <v>2023.1.3</v>
      </c>
      <c r="F317" s="108" t="str">
        <f>VLOOKUP($A317,'PA GPS 2026 '!$A$4:$V$461,F$4,0)</f>
        <v>N/A</v>
      </c>
      <c r="G317" s="108" t="str">
        <f>VLOOKUP($A317,'PA GPS 2026 '!$A$4:$V$461,G$4,0)</f>
        <v>N/A</v>
      </c>
      <c r="H317" s="108" t="str">
        <f>VLOOKUP($A317,'PA GPS 2026 '!$A$4:$V$461,H$4,0)</f>
        <v>N/A</v>
      </c>
      <c r="I317" s="108" t="str">
        <f>VLOOKUP($A317,'PA GPS 2026 '!$A$4:$V$461,I$4,0)</f>
        <v>N/A</v>
      </c>
      <c r="J317" s="108" t="str">
        <f>VLOOKUP($A317,'PA GPS 2026 '!$A$4:$V$461,J$4,0)</f>
        <v>N/A</v>
      </c>
      <c r="K317" s="108" t="str">
        <f>VLOOKUP($A317,'PA GPS 2026 '!$A$4:$V$461,K$4,0)</f>
        <v>N/A</v>
      </c>
      <c r="L317" s="108" t="str">
        <f>VLOOKUP($A317,'PA GPS 2026 '!$A$4:$V$461,L$4,0)</f>
        <v>N/A</v>
      </c>
      <c r="M317" s="108" t="str">
        <f>VLOOKUP($A317,'PA GPS 2026 '!$A$4:$V$461,M$4,0)</f>
        <v>N/A</v>
      </c>
      <c r="N317" s="108" t="str">
        <f>VLOOKUP($A317,'PA GPS 2026 '!$A$4:$V$461,N$4,0)</f>
        <v>N/A</v>
      </c>
      <c r="O317" s="108" t="str">
        <f>VLOOKUP($A317,'PA GPS 2026 '!$A$4:$V$461,O$4,0)</f>
        <v>Ejecutar el programa Propiedad Industrial para MIPYMES. (Matriz de seguimiento e Informe final del programa)</v>
      </c>
      <c r="P317" s="108">
        <f>VLOOKUP($A317,'PA GPS 2026 '!$A$4:$V$461,P$4,0)</f>
        <v>30</v>
      </c>
      <c r="Q317" s="108">
        <f>VLOOKUP($A317,'PA GPS 2026 '!$A$4:$V$461,Q$4,0)</f>
        <v>100</v>
      </c>
      <c r="R317" s="108" t="str">
        <f>VLOOKUP($A317,'PA GPS 2026 '!$A$4:$V$461,R$4,0)</f>
        <v>Porcentual</v>
      </c>
      <c r="S317" s="108" t="str">
        <f>VLOOKUP($A317,'PA GPS 2026 '!$A$4:$V$461,S$4,0)</f>
        <v>% de Programas ejecutados / 100% de Programas a ejecutar</v>
      </c>
      <c r="T317" s="109">
        <f>VLOOKUP($A317,'PA GPS 2026 '!$A$4:$V$461,T$4,0)</f>
        <v>46083</v>
      </c>
      <c r="U317" s="109">
        <f>VLOOKUP($A317,'PA GPS 2026 '!$A$4:$V$461,U$4,0)</f>
        <v>46356</v>
      </c>
      <c r="V317" s="108" t="str">
        <f>VLOOKUP($A317,'PA GPS 2026 '!$A$4:$V$461,V$4,0)</f>
        <v>2023-GRUPO DE TRABAJO DE CENTRO DE INFORMACIÓN TECNOLÓGICA Y APOYO A LA GESTIÓN DE PROPIEDAD LA INDUSTRIAL</v>
      </c>
    </row>
    <row r="318" spans="1:22" ht="58.5" customHeight="1" x14ac:dyDescent="0.25">
      <c r="A318" s="12" t="s">
        <v>187</v>
      </c>
      <c r="B318" s="111" t="str">
        <f>VLOOKUP($A318,'PA GPS 2026 '!$A$4:$V$461,B$4,0)</f>
        <v>2023-GRUPO DE TRABAJO DE CENTRO DE INFORMACIÓN TECNOLÓGICA Y APOYO A LA GESTIÓN DE PROPIEDAD LA INDUSTRIAL</v>
      </c>
      <c r="C318" s="111">
        <f>VLOOKUP($A318,'PA GPS 2026 '!$A$4:$V$461,C$4,0)</f>
        <v>0</v>
      </c>
      <c r="D318" s="111" t="str">
        <f>VLOOKUP($A318,'PA GPS 2026 '!$A$4:$V$461,D$4,0)</f>
        <v>Producto</v>
      </c>
      <c r="E318" s="111" t="str">
        <f>VLOOKUP($A318,'PA GPS 2026 '!$A$4:$V$461,E$4,0)</f>
        <v>2023.2</v>
      </c>
      <c r="F318" s="111" t="str">
        <f>VLOOKUP($A318,'PA GPS 2026 '!$A$4:$V$461,F$4,0)</f>
        <v>Innovador</v>
      </c>
      <c r="G318" s="111" t="str">
        <f>VLOOKUP($A318,'PA GPS 2026 '!$A$4:$V$461,G$4,0)</f>
        <v>Mejorar la oportunidad en la atención de trámites y servicios.</v>
      </c>
      <c r="H318" s="111" t="str">
        <f>VLOOKUP($A318,'PA GPS 2026 '!$A$4:$V$461,H$4,0)</f>
        <v>Avance promedio de cumplimiento de productos asociados a mejorar la oportunidad en la atención de trámites y servicios.</v>
      </c>
      <c r="I318" s="111" t="str">
        <f>VLOOKUP($A318,'PA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18" s="111" t="str">
        <f>VLOOKUP($A318,'PA GPS 2026 '!$A$4:$V$461,J$4,0)</f>
        <v>N/A</v>
      </c>
      <c r="K318" s="111" t="str">
        <f>VLOOKUP($A318,'PA GPS 2026 '!$A$4:$V$461,K$4,0)</f>
        <v>No</v>
      </c>
      <c r="L318" s="111" t="str">
        <f>VLOOKUP($A318,'PA GPS 2026 '!$A$4:$V$461,L$4,0)</f>
        <v>C-3503-0200-17-20309b</v>
      </c>
      <c r="M318" s="111" t="str">
        <f>VLOOKUP($A318,'PA GPS 2026 '!$A$4:$V$461,M$4,0)</f>
        <v>N/A</v>
      </c>
      <c r="N318" s="111" t="str">
        <f>VLOOKUP($A318,'PA GPS 2026 '!$A$4:$V$461,N$4,0)</f>
        <v>Enfoque Estrategico _ Territorial;
Enfoque Estrategico _ Diferencial;
PND - 2-03-9-b- Seguridad humana y justicia social - Aprovechamiento de la propiedad intelectual;
PES - Reindustrialización</v>
      </c>
      <c r="O318" s="111" t="str">
        <f>VLOOKUP($A318,'PA GPS 2026 '!$A$4:$V$461,O$4,0)</f>
        <v>Programas de fomento para el uso estratégico de la propiedad industrial en la Economía Popular, ejecutados. (informes de la ejecución de los programas)</v>
      </c>
      <c r="P318" s="111">
        <f>VLOOKUP($A318,'PA GPS 2026 '!$A$4:$V$461,P$4,0)</f>
        <v>20</v>
      </c>
      <c r="Q318" s="111">
        <f>VLOOKUP($A318,'PA GPS 2026 '!$A$4:$V$461,Q$4,0)</f>
        <v>100</v>
      </c>
      <c r="R318" s="111" t="str">
        <f>VLOOKUP($A318,'PA GPS 2026 '!$A$4:$V$461,R$4,0)</f>
        <v>Porcentual</v>
      </c>
      <c r="S318" s="111" t="str">
        <f>VLOOKUP($A318,'PA GPS 2026 '!$A$4:$V$461,S$4,0)</f>
        <v>% de % de los Programas ejecutados / 100% de % de los Programas por ejecutar</v>
      </c>
      <c r="T318" s="112">
        <f>VLOOKUP($A318,'PA GPS 2026 '!$A$4:$V$461,T$4,0)</f>
        <v>46055</v>
      </c>
      <c r="U318" s="112">
        <f>VLOOKUP($A318,'PA GPS 2026 '!$A$4:$V$461,U$4,0)</f>
        <v>46356</v>
      </c>
      <c r="V318" s="111" t="str">
        <f>VLOOKUP($A318,'PA GPS 2026 '!$A$4:$V$461,V$4,0)</f>
        <v>2023-GRUPO DE TRABAJO DE CENTRO DE INFORMACIÓN TECNOLÓGICA Y APOYO A LA GESTIÓN DE PROPIEDAD LA INDUSTRIAL</v>
      </c>
    </row>
    <row r="319" spans="1:22" ht="58.5" customHeight="1" x14ac:dyDescent="0.25">
      <c r="A319" s="12" t="s">
        <v>189</v>
      </c>
      <c r="B319" s="108" t="str">
        <f>VLOOKUP($A319,'PA GPS 2026 '!$A$4:$V$461,B$4,0)</f>
        <v>2023-GRUPO DE TRABAJO DE CENTRO DE INFORMACIÓN TECNOLÓGICA Y APOYO A LA GESTIÓN DE PROPIEDAD LA INDUSTRIAL</v>
      </c>
      <c r="C319" s="108">
        <f>VLOOKUP($A319,'PA GPS 2026 '!$A$4:$V$461,C$4,0)</f>
        <v>0</v>
      </c>
      <c r="D319" s="108" t="str">
        <f>VLOOKUP($A319,'PA GPS 2026 '!$A$4:$V$461,D$4,0)</f>
        <v>Actividad propia</v>
      </c>
      <c r="E319" s="108" t="str">
        <f>VLOOKUP($A319,'PA GPS 2026 '!$A$4:$V$461,E$4,0)</f>
        <v>2023.2.1</v>
      </c>
      <c r="F319" s="108" t="str">
        <f>VLOOKUP($A319,'PA GPS 2026 '!$A$4:$V$461,F$4,0)</f>
        <v>N/A</v>
      </c>
      <c r="G319" s="108" t="str">
        <f>VLOOKUP($A319,'PA GPS 2026 '!$A$4:$V$461,G$4,0)</f>
        <v>N/A</v>
      </c>
      <c r="H319" s="108" t="str">
        <f>VLOOKUP($A319,'PA GPS 2026 '!$A$4:$V$461,H$4,0)</f>
        <v>N/A</v>
      </c>
      <c r="I319" s="108" t="str">
        <f>VLOOKUP($A319,'PA GPS 2026 '!$A$4:$V$461,I$4,0)</f>
        <v>N/A</v>
      </c>
      <c r="J319" s="108" t="str">
        <f>VLOOKUP($A319,'PA GPS 2026 '!$A$4:$V$461,J$4,0)</f>
        <v>N/A</v>
      </c>
      <c r="K319" s="108" t="str">
        <f>VLOOKUP($A319,'PA GPS 2026 '!$A$4:$V$461,K$4,0)</f>
        <v>N/A</v>
      </c>
      <c r="L319" s="108" t="str">
        <f>VLOOKUP($A319,'PA GPS 2026 '!$A$4:$V$461,L$4,0)</f>
        <v>N/A</v>
      </c>
      <c r="M319" s="108" t="str">
        <f>VLOOKUP($A319,'PA GPS 2026 '!$A$4:$V$461,M$4,0)</f>
        <v>N/A</v>
      </c>
      <c r="N319" s="108" t="str">
        <f>VLOOKUP($A319,'PA GPS 2026 '!$A$4:$V$461,N$4,0)</f>
        <v>N/A</v>
      </c>
      <c r="O319" s="108" t="str">
        <f>VLOOKUP($A319,'PA GPS 2026 '!$A$4:$V$461,O$4,0)</f>
        <v>Elaborar matrices de seguimiento de ejecución. (matrices de seguimiento)</v>
      </c>
      <c r="P319" s="108">
        <f>VLOOKUP($A319,'PA GPS 2026 '!$A$4:$V$461,P$4,0)</f>
        <v>10</v>
      </c>
      <c r="Q319" s="108">
        <f>VLOOKUP($A319,'PA GPS 2026 '!$A$4:$V$461,Q$4,0)</f>
        <v>3</v>
      </c>
      <c r="R319" s="108" t="str">
        <f>VLOOKUP($A319,'PA GPS 2026 '!$A$4:$V$461,R$4,0)</f>
        <v>Númerica</v>
      </c>
      <c r="S319" s="108" t="str">
        <f>VLOOKUP($A319,'PA GPS 2026 '!$A$4:$V$461,S$4,0)</f>
        <v># de Matrices realizadas / 3 Matrices programadas</v>
      </c>
      <c r="T319" s="109">
        <f>VLOOKUP($A319,'PA GPS 2026 '!$A$4:$V$461,T$4,0)</f>
        <v>46055</v>
      </c>
      <c r="U319" s="109">
        <f>VLOOKUP($A319,'PA GPS 2026 '!$A$4:$V$461,U$4,0)</f>
        <v>46080</v>
      </c>
      <c r="V319" s="108" t="str">
        <f>VLOOKUP($A319,'PA GPS 2026 '!$A$4:$V$461,V$4,0)</f>
        <v>2023-GRUPO DE TRABAJO DE CENTRO DE INFORMACIÓN TECNOLÓGICA Y APOYO A LA GESTIÓN DE PROPIEDAD LA INDUSTRIAL</v>
      </c>
    </row>
    <row r="320" spans="1:22" ht="58.5" customHeight="1" x14ac:dyDescent="0.25">
      <c r="A320" s="12" t="s">
        <v>190</v>
      </c>
      <c r="B320" s="108" t="str">
        <f>VLOOKUP($A320,'PA GPS 2026 '!$A$4:$V$461,B$4,0)</f>
        <v>2023-GRUPO DE TRABAJO DE CENTRO DE INFORMACIÓN TECNOLÓGICA Y APOYO A LA GESTIÓN DE PROPIEDAD LA INDUSTRIAL</v>
      </c>
      <c r="C320" s="108">
        <f>VLOOKUP($A320,'PA GPS 2026 '!$A$4:$V$461,C$4,0)</f>
        <v>0</v>
      </c>
      <c r="D320" s="108" t="str">
        <f>VLOOKUP($A320,'PA GPS 2026 '!$A$4:$V$461,D$4,0)</f>
        <v>Actividad propia</v>
      </c>
      <c r="E320" s="108" t="str">
        <f>VLOOKUP($A320,'PA GPS 2026 '!$A$4:$V$461,E$4,0)</f>
        <v>2023.2.2</v>
      </c>
      <c r="F320" s="108" t="str">
        <f>VLOOKUP($A320,'PA GPS 2026 '!$A$4:$V$461,F$4,0)</f>
        <v>N/A</v>
      </c>
      <c r="G320" s="108" t="str">
        <f>VLOOKUP($A320,'PA GPS 2026 '!$A$4:$V$461,G$4,0)</f>
        <v>N/A</v>
      </c>
      <c r="H320" s="108" t="str">
        <f>VLOOKUP($A320,'PA GPS 2026 '!$A$4:$V$461,H$4,0)</f>
        <v>N/A</v>
      </c>
      <c r="I320" s="108" t="str">
        <f>VLOOKUP($A320,'PA GPS 2026 '!$A$4:$V$461,I$4,0)</f>
        <v>N/A</v>
      </c>
      <c r="J320" s="108" t="str">
        <f>VLOOKUP($A320,'PA GPS 2026 '!$A$4:$V$461,J$4,0)</f>
        <v>N/A</v>
      </c>
      <c r="K320" s="108" t="str">
        <f>VLOOKUP($A320,'PA GPS 2026 '!$A$4:$V$461,K$4,0)</f>
        <v>N/A</v>
      </c>
      <c r="L320" s="108" t="str">
        <f>VLOOKUP($A320,'PA GPS 2026 '!$A$4:$V$461,L$4,0)</f>
        <v>N/A</v>
      </c>
      <c r="M320" s="108" t="str">
        <f>VLOOKUP($A320,'PA GPS 2026 '!$A$4:$V$461,M$4,0)</f>
        <v>N/A</v>
      </c>
      <c r="N320" s="108" t="str">
        <f>VLOOKUP($A320,'PA GPS 2026 '!$A$4:$V$461,N$4,0)</f>
        <v>N/A</v>
      </c>
      <c r="O320" s="108" t="str">
        <f>VLOOKUP($A320,'PA GPS 2026 '!$A$4:$V$461,O$4,0)</f>
        <v>Ejecutar el programa Propiedad Industrial para emprendedores PI-e.   (Matriz de seguimiento e Informe final del programa)</v>
      </c>
      <c r="P320" s="108">
        <f>VLOOKUP($A320,'PA GPS 2026 '!$A$4:$V$461,P$4,0)</f>
        <v>30</v>
      </c>
      <c r="Q320" s="108">
        <f>VLOOKUP($A320,'PA GPS 2026 '!$A$4:$V$461,Q$4,0)</f>
        <v>100</v>
      </c>
      <c r="R320" s="108" t="str">
        <f>VLOOKUP($A320,'PA GPS 2026 '!$A$4:$V$461,R$4,0)</f>
        <v>Porcentual</v>
      </c>
      <c r="S320" s="108" t="str">
        <f>VLOOKUP($A320,'PA GPS 2026 '!$A$4:$V$461,S$4,0)</f>
        <v>% de Programas ejecutados / 100% de Programas a ejecutar</v>
      </c>
      <c r="T320" s="109">
        <f>VLOOKUP($A320,'PA GPS 2026 '!$A$4:$V$461,T$4,0)</f>
        <v>46083</v>
      </c>
      <c r="U320" s="109">
        <f>VLOOKUP($A320,'PA GPS 2026 '!$A$4:$V$461,U$4,0)</f>
        <v>46356</v>
      </c>
      <c r="V320" s="108" t="str">
        <f>VLOOKUP($A320,'PA GPS 2026 '!$A$4:$V$461,V$4,0)</f>
        <v>2023-GRUPO DE TRABAJO DE CENTRO DE INFORMACIÓN TECNOLÓGICA Y APOYO A LA GESTIÓN DE PROPIEDAD LA INDUSTRIAL</v>
      </c>
    </row>
    <row r="321" spans="1:22" ht="58.5" customHeight="1" x14ac:dyDescent="0.25">
      <c r="A321" s="12" t="s">
        <v>1235</v>
      </c>
      <c r="B321" s="108" t="str">
        <f>VLOOKUP($A321,'PA GPS 2026 '!$A$4:$V$461,B$4,0)</f>
        <v>2023-GRUPO DE TRABAJO DE CENTRO DE INFORMACIÓN TECNOLÓGICA Y APOYO A LA GESTIÓN DE PROPIEDAD LA INDUSTRIAL</v>
      </c>
      <c r="C321" s="108">
        <f>VLOOKUP($A321,'PA GPS 2026 '!$A$4:$V$461,C$4,0)</f>
        <v>0</v>
      </c>
      <c r="D321" s="108" t="str">
        <f>VLOOKUP($A321,'PA GPS 2026 '!$A$4:$V$461,D$4,0)</f>
        <v>Actividad propia</v>
      </c>
      <c r="E321" s="108" t="str">
        <f>VLOOKUP($A321,'PA GPS 2026 '!$A$4:$V$461,E$4,0)</f>
        <v>2023.2.3</v>
      </c>
      <c r="F321" s="108" t="str">
        <f>VLOOKUP($A321,'PA GPS 2026 '!$A$4:$V$461,F$4,0)</f>
        <v>N/A</v>
      </c>
      <c r="G321" s="108" t="str">
        <f>VLOOKUP($A321,'PA GPS 2026 '!$A$4:$V$461,G$4,0)</f>
        <v>N/A</v>
      </c>
      <c r="H321" s="108" t="str">
        <f>VLOOKUP($A321,'PA GPS 2026 '!$A$4:$V$461,H$4,0)</f>
        <v>N/A</v>
      </c>
      <c r="I321" s="108" t="str">
        <f>VLOOKUP($A321,'PA GPS 2026 '!$A$4:$V$461,I$4,0)</f>
        <v>N/A</v>
      </c>
      <c r="J321" s="108" t="str">
        <f>VLOOKUP($A321,'PA GPS 2026 '!$A$4:$V$461,J$4,0)</f>
        <v>N/A</v>
      </c>
      <c r="K321" s="108" t="str">
        <f>VLOOKUP($A321,'PA GPS 2026 '!$A$4:$V$461,K$4,0)</f>
        <v>N/A</v>
      </c>
      <c r="L321" s="108" t="str">
        <f>VLOOKUP($A321,'PA GPS 2026 '!$A$4:$V$461,L$4,0)</f>
        <v>N/A</v>
      </c>
      <c r="M321" s="108" t="str">
        <f>VLOOKUP($A321,'PA GPS 2026 '!$A$4:$V$461,M$4,0)</f>
        <v>N/A</v>
      </c>
      <c r="N321" s="108" t="str">
        <f>VLOOKUP($A321,'PA GPS 2026 '!$A$4:$V$461,N$4,0)</f>
        <v>N/A</v>
      </c>
      <c r="O321" s="108" t="str">
        <f>VLOOKUP($A321,'PA GPS 2026 '!$A$4:$V$461,O$4,0)</f>
        <v>Ejecutar la estrategia Marcas de paz.  (Matriz de seguimiento e Informe final del programa)</v>
      </c>
      <c r="P321" s="108">
        <f>VLOOKUP($A321,'PA GPS 2026 '!$A$4:$V$461,P$4,0)</f>
        <v>30</v>
      </c>
      <c r="Q321" s="108">
        <f>VLOOKUP($A321,'PA GPS 2026 '!$A$4:$V$461,Q$4,0)</f>
        <v>100</v>
      </c>
      <c r="R321" s="108" t="str">
        <f>VLOOKUP($A321,'PA GPS 2026 '!$A$4:$V$461,R$4,0)</f>
        <v>Porcentual</v>
      </c>
      <c r="S321" s="108" t="str">
        <f>VLOOKUP($A321,'PA GPS 2026 '!$A$4:$V$461,S$4,0)</f>
        <v>% de Programas ejecutados / 100% de Programas a ejecutar</v>
      </c>
      <c r="T321" s="109">
        <f>VLOOKUP($A321,'PA GPS 2026 '!$A$4:$V$461,T$4,0)</f>
        <v>46083</v>
      </c>
      <c r="U321" s="109">
        <f>VLOOKUP($A321,'PA GPS 2026 '!$A$4:$V$461,U$4,0)</f>
        <v>46356</v>
      </c>
      <c r="V321" s="108" t="str">
        <f>VLOOKUP($A321,'PA GPS 2026 '!$A$4:$V$461,V$4,0)</f>
        <v>2023-GRUPO DE TRABAJO DE CENTRO DE INFORMACIÓN TECNOLÓGICA Y APOYO A LA GESTIÓN DE PROPIEDAD LA INDUSTRIAL</v>
      </c>
    </row>
    <row r="322" spans="1:22" ht="58.5" customHeight="1" x14ac:dyDescent="0.25">
      <c r="A322" s="12" t="s">
        <v>1236</v>
      </c>
      <c r="B322" s="108" t="str">
        <f>VLOOKUP($A322,'PA GPS 2026 '!$A$4:$V$461,B$4,0)</f>
        <v>2023-GRUPO DE TRABAJO DE CENTRO DE INFORMACIÓN TECNOLÓGICA Y APOYO A LA GESTIÓN DE PROPIEDAD LA INDUSTRIAL</v>
      </c>
      <c r="C322" s="108">
        <f>VLOOKUP($A322,'PA GPS 2026 '!$A$4:$V$461,C$4,0)</f>
        <v>0</v>
      </c>
      <c r="D322" s="108" t="str">
        <f>VLOOKUP($A322,'PA GPS 2026 '!$A$4:$V$461,D$4,0)</f>
        <v>Actividad propia</v>
      </c>
      <c r="E322" s="108" t="str">
        <f>VLOOKUP($A322,'PA GPS 2026 '!$A$4:$V$461,E$4,0)</f>
        <v>2023.2.4</v>
      </c>
      <c r="F322" s="108" t="str">
        <f>VLOOKUP($A322,'PA GPS 2026 '!$A$4:$V$461,F$4,0)</f>
        <v>N/A</v>
      </c>
      <c r="G322" s="108" t="str">
        <f>VLOOKUP($A322,'PA GPS 2026 '!$A$4:$V$461,G$4,0)</f>
        <v>N/A</v>
      </c>
      <c r="H322" s="108" t="str">
        <f>VLOOKUP($A322,'PA GPS 2026 '!$A$4:$V$461,H$4,0)</f>
        <v>N/A</v>
      </c>
      <c r="I322" s="108" t="str">
        <f>VLOOKUP($A322,'PA GPS 2026 '!$A$4:$V$461,I$4,0)</f>
        <v>N/A</v>
      </c>
      <c r="J322" s="108" t="str">
        <f>VLOOKUP($A322,'PA GPS 2026 '!$A$4:$V$461,J$4,0)</f>
        <v>N/A</v>
      </c>
      <c r="K322" s="108" t="str">
        <f>VLOOKUP($A322,'PA GPS 2026 '!$A$4:$V$461,K$4,0)</f>
        <v>N/A</v>
      </c>
      <c r="L322" s="108" t="str">
        <f>VLOOKUP($A322,'PA GPS 2026 '!$A$4:$V$461,L$4,0)</f>
        <v>N/A</v>
      </c>
      <c r="M322" s="108" t="str">
        <f>VLOOKUP($A322,'PA GPS 2026 '!$A$4:$V$461,M$4,0)</f>
        <v>N/A</v>
      </c>
      <c r="N322" s="108" t="str">
        <f>VLOOKUP($A322,'PA GPS 2026 '!$A$4:$V$461,N$4,0)</f>
        <v>N/A</v>
      </c>
      <c r="O322" s="108" t="str">
        <f>VLOOKUP($A322,'PA GPS 2026 '!$A$4:$V$461,O$4,0)</f>
        <v>Ejecutar la estrategia de marcas colectivas “Nuestra Marca”.  (Matriz de seguimiento e Informe final del programa)</v>
      </c>
      <c r="P322" s="108">
        <f>VLOOKUP($A322,'PA GPS 2026 '!$A$4:$V$461,P$4,0)</f>
        <v>30</v>
      </c>
      <c r="Q322" s="108">
        <f>VLOOKUP($A322,'PA GPS 2026 '!$A$4:$V$461,Q$4,0)</f>
        <v>100</v>
      </c>
      <c r="R322" s="108" t="str">
        <f>VLOOKUP($A322,'PA GPS 2026 '!$A$4:$V$461,R$4,0)</f>
        <v>Porcentual</v>
      </c>
      <c r="S322" s="108" t="str">
        <f>VLOOKUP($A322,'PA GPS 2026 '!$A$4:$V$461,S$4,0)</f>
        <v>% de Estrategias ejecutadas / 100% de Estrategias por ejecutar</v>
      </c>
      <c r="T322" s="109">
        <f>VLOOKUP($A322,'PA GPS 2026 '!$A$4:$V$461,T$4,0)</f>
        <v>46083</v>
      </c>
      <c r="U322" s="109">
        <f>VLOOKUP($A322,'PA GPS 2026 '!$A$4:$V$461,U$4,0)</f>
        <v>46356</v>
      </c>
      <c r="V322" s="108" t="str">
        <f>VLOOKUP($A322,'PA GPS 2026 '!$A$4:$V$461,V$4,0)</f>
        <v>2023-GRUPO DE TRABAJO DE CENTRO DE INFORMACIÓN TECNOLÓGICA Y APOYO A LA GESTIÓN DE PROPIEDAD LA INDUSTRIAL</v>
      </c>
    </row>
    <row r="323" spans="1:22" ht="58.5" customHeight="1" x14ac:dyDescent="0.25">
      <c r="A323" s="12" t="s">
        <v>191</v>
      </c>
      <c r="B323" s="111" t="str">
        <f>VLOOKUP($A323,'PA GPS 2026 '!$A$4:$V$461,B$4,0)</f>
        <v>2023-GRUPO DE TRABAJO DE CENTRO DE INFORMACIÓN TECNOLÓGICA Y APOYO A LA GESTIÓN DE PROPIEDAD LA INDUSTRIAL</v>
      </c>
      <c r="C323" s="111">
        <f>VLOOKUP($A323,'PA GPS 2026 '!$A$4:$V$461,C$4,0)</f>
        <v>0</v>
      </c>
      <c r="D323" s="111" t="str">
        <f>VLOOKUP($A323,'PA GPS 2026 '!$A$4:$V$461,D$4,0)</f>
        <v>Producto</v>
      </c>
      <c r="E323" s="111" t="str">
        <f>VLOOKUP($A323,'PA GPS 2026 '!$A$4:$V$461,E$4,0)</f>
        <v>2023.3</v>
      </c>
      <c r="F323" s="111" t="str">
        <f>VLOOKUP($A323,'PA GPS 2026 '!$A$4:$V$461,F$4,0)</f>
        <v>Innovador</v>
      </c>
      <c r="G323" s="111" t="str">
        <f>VLOOKUP($A323,'PA GPS 2026 '!$A$4:$V$461,G$4,0)</f>
        <v>Mejorar la oportunidad en la atención de trámites y servicios.</v>
      </c>
      <c r="H323" s="111" t="str">
        <f>VLOOKUP($A323,'PA GPS 2026 '!$A$4:$V$461,H$4,0)</f>
        <v>Avance promedio de cumplimiento de productos asociados a mejorar la oportunidad en la atención de trámites y servicios.</v>
      </c>
      <c r="I323" s="111" t="str">
        <f>VLOOKUP($A323,'PA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23" s="111" t="str">
        <f>VLOOKUP($A323,'PA GPS 2026 '!$A$4:$V$461,J$4,0)</f>
        <v>N/A</v>
      </c>
      <c r="K323" s="111" t="str">
        <f>VLOOKUP($A323,'PA GPS 2026 '!$A$4:$V$461,K$4,0)</f>
        <v>No</v>
      </c>
      <c r="L323" s="111" t="str">
        <f>VLOOKUP($A323,'PA GPS 2026 '!$A$4:$V$461,L$4,0)</f>
        <v>C-3503-0200-17-20309b</v>
      </c>
      <c r="M323" s="111" t="str">
        <f>VLOOKUP($A323,'PA GPS 2026 '!$A$4:$V$461,M$4,0)</f>
        <v>N/A</v>
      </c>
      <c r="N323" s="111" t="str">
        <f>VLOOKUP($A323,'PA GPS 2026 '!$A$4:$V$461,N$4,0)</f>
        <v>PES - Reindustrialización</v>
      </c>
      <c r="O323" s="111" t="str">
        <f>VLOOKUP($A323,'PA GPS 2026 '!$A$4:$V$461,O$4,0)</f>
        <v>Mesas de integración para la conexión de actores del ecosistema de innovación involucrados en temas de Propiedad Industrial y transferencia tecnológica, realizadas  (Actas de reunión firmadas o con listado de asistencia)</v>
      </c>
      <c r="P323" s="111">
        <f>VLOOKUP($A323,'PA GPS 2026 '!$A$4:$V$461,P$4,0)</f>
        <v>20</v>
      </c>
      <c r="Q323" s="111">
        <f>VLOOKUP($A323,'PA GPS 2026 '!$A$4:$V$461,Q$4,0)</f>
        <v>2</v>
      </c>
      <c r="R323" s="111" t="str">
        <f>VLOOKUP($A323,'PA GPS 2026 '!$A$4:$V$461,R$4,0)</f>
        <v>Númerica</v>
      </c>
      <c r="S323" s="111" t="str">
        <f>VLOOKUP($A323,'PA GPS 2026 '!$A$4:$V$461,S$4,0)</f>
        <v># de Mesas de integración realizadas / 2 Mesas de integración por realizar</v>
      </c>
      <c r="T323" s="112">
        <f>VLOOKUP($A323,'PA GPS 2026 '!$A$4:$V$461,T$4,0)</f>
        <v>46055</v>
      </c>
      <c r="U323" s="112">
        <f>VLOOKUP($A323,'PA GPS 2026 '!$A$4:$V$461,U$4,0)</f>
        <v>46356</v>
      </c>
      <c r="V323" s="111" t="str">
        <f>VLOOKUP($A323,'PA GPS 2026 '!$A$4:$V$461,V$4,0)</f>
        <v>2023-GRUPO DE TRABAJO DE CENTRO DE INFORMACIÓN TECNOLÓGICA Y APOYO A LA GESTIÓN DE PROPIEDAD LA INDUSTRIAL</v>
      </c>
    </row>
    <row r="324" spans="1:22" ht="58.5" customHeight="1" x14ac:dyDescent="0.25">
      <c r="A324" s="12" t="s">
        <v>192</v>
      </c>
      <c r="B324" s="108" t="str">
        <f>VLOOKUP($A324,'PA GPS 2026 '!$A$4:$V$461,B$4,0)</f>
        <v>2023-GRUPO DE TRABAJO DE CENTRO DE INFORMACIÓN TECNOLÓGICA Y APOYO A LA GESTIÓN DE PROPIEDAD LA INDUSTRIAL</v>
      </c>
      <c r="C324" s="108">
        <f>VLOOKUP($A324,'PA GPS 2026 '!$A$4:$V$461,C$4,0)</f>
        <v>0</v>
      </c>
      <c r="D324" s="108" t="str">
        <f>VLOOKUP($A324,'PA GPS 2026 '!$A$4:$V$461,D$4,0)</f>
        <v>Actividad propia</v>
      </c>
      <c r="E324" s="108" t="str">
        <f>VLOOKUP($A324,'PA GPS 2026 '!$A$4:$V$461,E$4,0)</f>
        <v>2023.3.1</v>
      </c>
      <c r="F324" s="108" t="str">
        <f>VLOOKUP($A324,'PA GPS 2026 '!$A$4:$V$461,F$4,0)</f>
        <v>N/A</v>
      </c>
      <c r="G324" s="108" t="str">
        <f>VLOOKUP($A324,'PA GPS 2026 '!$A$4:$V$461,G$4,0)</f>
        <v>N/A</v>
      </c>
      <c r="H324" s="108" t="str">
        <f>VLOOKUP($A324,'PA GPS 2026 '!$A$4:$V$461,H$4,0)</f>
        <v>N/A</v>
      </c>
      <c r="I324" s="108" t="str">
        <f>VLOOKUP($A324,'PA GPS 2026 '!$A$4:$V$461,I$4,0)</f>
        <v>N/A</v>
      </c>
      <c r="J324" s="108" t="str">
        <f>VLOOKUP($A324,'PA GPS 2026 '!$A$4:$V$461,J$4,0)</f>
        <v>N/A</v>
      </c>
      <c r="K324" s="108" t="str">
        <f>VLOOKUP($A324,'PA GPS 2026 '!$A$4:$V$461,K$4,0)</f>
        <v>N/A</v>
      </c>
      <c r="L324" s="108" t="str">
        <f>VLOOKUP($A324,'PA GPS 2026 '!$A$4:$V$461,L$4,0)</f>
        <v>N/A</v>
      </c>
      <c r="M324" s="108" t="str">
        <f>VLOOKUP($A324,'PA GPS 2026 '!$A$4:$V$461,M$4,0)</f>
        <v>N/A</v>
      </c>
      <c r="N324" s="108" t="str">
        <f>VLOOKUP($A324,'PA GPS 2026 '!$A$4:$V$461,N$4,0)</f>
        <v>N/A</v>
      </c>
      <c r="O324" s="108" t="str">
        <f>VLOOKUP($A324,'PA GPS 2026 '!$A$4:$V$461,O$4,0)</f>
        <v>Elaborar propuesta para la realización de las mesas de integración (Documento con la propuesta)</v>
      </c>
      <c r="P324" s="108">
        <f>VLOOKUP($A324,'PA GPS 2026 '!$A$4:$V$461,P$4,0)</f>
        <v>20</v>
      </c>
      <c r="Q324" s="108">
        <f>VLOOKUP($A324,'PA GPS 2026 '!$A$4:$V$461,Q$4,0)</f>
        <v>1</v>
      </c>
      <c r="R324" s="108" t="str">
        <f>VLOOKUP($A324,'PA GPS 2026 '!$A$4:$V$461,R$4,0)</f>
        <v>Númerica</v>
      </c>
      <c r="S324" s="108" t="str">
        <f>VLOOKUP($A324,'PA GPS 2026 '!$A$4:$V$461,S$4,0)</f>
        <v># de Propuesta realizada / 1 Propuesta por realizar</v>
      </c>
      <c r="T324" s="109">
        <f>VLOOKUP($A324,'PA GPS 2026 '!$A$4:$V$461,T$4,0)</f>
        <v>46055</v>
      </c>
      <c r="U324" s="109">
        <f>VLOOKUP($A324,'PA GPS 2026 '!$A$4:$V$461,U$4,0)</f>
        <v>46080</v>
      </c>
      <c r="V324" s="108" t="str">
        <f>VLOOKUP($A324,'PA GPS 2026 '!$A$4:$V$461,V$4,0)</f>
        <v>2023-GRUPO DE TRABAJO DE CENTRO DE INFORMACIÓN TECNOLÓGICA Y APOYO A LA GESTIÓN DE PROPIEDAD LA INDUSTRIAL</v>
      </c>
    </row>
    <row r="325" spans="1:22" ht="58.5" customHeight="1" x14ac:dyDescent="0.25">
      <c r="A325" s="12" t="s">
        <v>193</v>
      </c>
      <c r="B325" s="108" t="str">
        <f>VLOOKUP($A325,'PA GPS 2026 '!$A$4:$V$461,B$4,0)</f>
        <v>2023-GRUPO DE TRABAJO DE CENTRO DE INFORMACIÓN TECNOLÓGICA Y APOYO A LA GESTIÓN DE PROPIEDAD LA INDUSTRIAL</v>
      </c>
      <c r="C325" s="108">
        <f>VLOOKUP($A325,'PA GPS 2026 '!$A$4:$V$461,C$4,0)</f>
        <v>0</v>
      </c>
      <c r="D325" s="108" t="str">
        <f>VLOOKUP($A325,'PA GPS 2026 '!$A$4:$V$461,D$4,0)</f>
        <v>Actividad propia</v>
      </c>
      <c r="E325" s="108" t="str">
        <f>VLOOKUP($A325,'PA GPS 2026 '!$A$4:$V$461,E$4,0)</f>
        <v>2023.3.2</v>
      </c>
      <c r="F325" s="108" t="str">
        <f>VLOOKUP($A325,'PA GPS 2026 '!$A$4:$V$461,F$4,0)</f>
        <v>N/A</v>
      </c>
      <c r="G325" s="108" t="str">
        <f>VLOOKUP($A325,'PA GPS 2026 '!$A$4:$V$461,G$4,0)</f>
        <v>N/A</v>
      </c>
      <c r="H325" s="108" t="str">
        <f>VLOOKUP($A325,'PA GPS 2026 '!$A$4:$V$461,H$4,0)</f>
        <v>N/A</v>
      </c>
      <c r="I325" s="108" t="str">
        <f>VLOOKUP($A325,'PA GPS 2026 '!$A$4:$V$461,I$4,0)</f>
        <v>N/A</v>
      </c>
      <c r="J325" s="108" t="str">
        <f>VLOOKUP($A325,'PA GPS 2026 '!$A$4:$V$461,J$4,0)</f>
        <v>N/A</v>
      </c>
      <c r="K325" s="108" t="str">
        <f>VLOOKUP($A325,'PA GPS 2026 '!$A$4:$V$461,K$4,0)</f>
        <v>N/A</v>
      </c>
      <c r="L325" s="108" t="str">
        <f>VLOOKUP($A325,'PA GPS 2026 '!$A$4:$V$461,L$4,0)</f>
        <v>N/A</v>
      </c>
      <c r="M325" s="108" t="str">
        <f>VLOOKUP($A325,'PA GPS 2026 '!$A$4:$V$461,M$4,0)</f>
        <v>N/A</v>
      </c>
      <c r="N325" s="108" t="str">
        <f>VLOOKUP($A325,'PA GPS 2026 '!$A$4:$V$461,N$4,0)</f>
        <v>N/A</v>
      </c>
      <c r="O325" s="108" t="str">
        <f>VLOOKUP($A325,'PA GPS 2026 '!$A$4:$V$461,O$4,0)</f>
        <v>Realizar mesas de integración (Acta de reunión firmadas o con listado de asistencia)</v>
      </c>
      <c r="P325" s="108">
        <f>VLOOKUP($A325,'PA GPS 2026 '!$A$4:$V$461,P$4,0)</f>
        <v>80</v>
      </c>
      <c r="Q325" s="108">
        <f>VLOOKUP($A325,'PA GPS 2026 '!$A$4:$V$461,Q$4,0)</f>
        <v>2</v>
      </c>
      <c r="R325" s="108" t="str">
        <f>VLOOKUP($A325,'PA GPS 2026 '!$A$4:$V$461,R$4,0)</f>
        <v>Númerica</v>
      </c>
      <c r="S325" s="108" t="str">
        <f>VLOOKUP($A325,'PA GPS 2026 '!$A$4:$V$461,S$4,0)</f>
        <v># de Mesas de integración realizadas / 2 Mesas de integración por realizar</v>
      </c>
      <c r="T325" s="109">
        <f>VLOOKUP($A325,'PA GPS 2026 '!$A$4:$V$461,T$4,0)</f>
        <v>46083</v>
      </c>
      <c r="U325" s="109">
        <f>VLOOKUP($A325,'PA GPS 2026 '!$A$4:$V$461,U$4,0)</f>
        <v>46356</v>
      </c>
      <c r="V325" s="108" t="str">
        <f>VLOOKUP($A325,'PA GPS 2026 '!$A$4:$V$461,V$4,0)</f>
        <v>2023-GRUPO DE TRABAJO DE CENTRO DE INFORMACIÓN TECNOLÓGICA Y APOYO A LA GESTIÓN DE PROPIEDAD LA INDUSTRIAL</v>
      </c>
    </row>
    <row r="326" spans="1:22" ht="58.5" customHeight="1" x14ac:dyDescent="0.25">
      <c r="A326" s="12" t="s">
        <v>194</v>
      </c>
      <c r="B326" s="111" t="str">
        <f>VLOOKUP($A326,'PA GPS 2026 '!$A$4:$V$461,B$4,0)</f>
        <v>2023-GRUPO DE TRABAJO DE CENTRO DE INFORMACIÓN TECNOLÓGICA Y APOYO A LA GESTIÓN DE PROPIEDAD LA INDUSTRIAL</v>
      </c>
      <c r="C326" s="111">
        <f>VLOOKUP($A326,'PA GPS 2026 '!$A$4:$V$461,C$4,0)</f>
        <v>0</v>
      </c>
      <c r="D326" s="111" t="str">
        <f>VLOOKUP($A326,'PA GPS 2026 '!$A$4:$V$461,D$4,0)</f>
        <v>Producto</v>
      </c>
      <c r="E326" s="111" t="str">
        <f>VLOOKUP($A326,'PA GPS 2026 '!$A$4:$V$461,E$4,0)</f>
        <v>2023.4</v>
      </c>
      <c r="F326" s="111" t="str">
        <f>VLOOKUP($A326,'PA GPS 2026 '!$A$4:$V$461,F$4,0)</f>
        <v>Innovador</v>
      </c>
      <c r="G326" s="111" t="str">
        <f>VLOOKUP($A326,'PA GPS 2026 '!$A$4:$V$461,G$4,0)</f>
        <v>Mejorar la oportunidad en la atención de trámites y servicios.</v>
      </c>
      <c r="H326" s="111" t="str">
        <f>VLOOKUP($A326,'PA GPS 2026 '!$A$4:$V$461,H$4,0)</f>
        <v>Avance promedio de cumplimiento de productos asociados a mejorar la oportunidad en la atención de trámites y servicios.</v>
      </c>
      <c r="I326" s="111" t="str">
        <f>VLOOKUP($A326,'PA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26" s="111" t="str">
        <f>VLOOKUP($A326,'PA GPS 2026 '!$A$4:$V$461,J$4,0)</f>
        <v>N/A</v>
      </c>
      <c r="K326" s="111" t="str">
        <f>VLOOKUP($A326,'PA GPS 2026 '!$A$4:$V$461,K$4,0)</f>
        <v>No</v>
      </c>
      <c r="L326" s="111" t="str">
        <f>VLOOKUP($A326,'PA GPS 2026 '!$A$4:$V$461,L$4,0)</f>
        <v>C-3503-0200-17-20309b</v>
      </c>
      <c r="M326" s="111" t="str">
        <f>VLOOKUP($A326,'PA GPS 2026 '!$A$4:$V$461,M$4,0)</f>
        <v>N/A</v>
      </c>
      <c r="N326" s="111" t="str">
        <f>VLOOKUP($A326,'PA GPS 2026 '!$A$4:$V$461,N$4,0)</f>
        <v>CONPES;
PND - 2-03-9-b- Seguridad humana y justicia social - Aprovechamiento de la propiedad intelectual</v>
      </c>
      <c r="O326" s="111" t="str">
        <f>VLOOKUP($A326,'PA GPS 2026 '!$A$4:$V$461,O$4,0)</f>
        <v>Boletines tecnológicos para la  promoción y difusión del sistema de propiedad industrial para empresas, centros de investigación y en general aquellas entidades que desarrollen tecnologías verdes, divulgados (Informe de divulgación)</v>
      </c>
      <c r="P326" s="111">
        <f>VLOOKUP($A326,'PA GPS 2026 '!$A$4:$V$461,P$4,0)</f>
        <v>20</v>
      </c>
      <c r="Q326" s="111">
        <f>VLOOKUP($A326,'PA GPS 2026 '!$A$4:$V$461,Q$4,0)</f>
        <v>2</v>
      </c>
      <c r="R326" s="111" t="str">
        <f>VLOOKUP($A326,'PA GPS 2026 '!$A$4:$V$461,R$4,0)</f>
        <v>Númerica</v>
      </c>
      <c r="S326" s="111" t="str">
        <f>VLOOKUP($A326,'PA GPS 2026 '!$A$4:$V$461,S$4,0)</f>
        <v># de Boletines Tecnológicos divulgados / 2 Boletines tecnológicos a divulgar</v>
      </c>
      <c r="T326" s="112">
        <f>VLOOKUP($A326,'PA GPS 2026 '!$A$4:$V$461,T$4,0)</f>
        <v>46055</v>
      </c>
      <c r="U326" s="112">
        <f>VLOOKUP($A326,'PA GPS 2026 '!$A$4:$V$461,U$4,0)</f>
        <v>46367</v>
      </c>
      <c r="V326" s="111" t="str">
        <f>VLOOKUP($A326,'PA GPS 2026 '!$A$4:$V$461,V$4,0)</f>
        <v>2023-GRUPO DE TRABAJO DE CENTRO DE INFORMACIÓN TECNOLÓGICA Y APOYO A LA GESTIÓN DE PROPIEDAD LA INDUSTRIAL</v>
      </c>
    </row>
    <row r="327" spans="1:22" ht="58.5" customHeight="1" x14ac:dyDescent="0.25">
      <c r="A327" s="12" t="s">
        <v>195</v>
      </c>
      <c r="B327" s="108" t="str">
        <f>VLOOKUP($A327,'PA GPS 2026 '!$A$4:$V$461,B$4,0)</f>
        <v>2023-GRUPO DE TRABAJO DE CENTRO DE INFORMACIÓN TECNOLÓGICA Y APOYO A LA GESTIÓN DE PROPIEDAD LA INDUSTRIAL</v>
      </c>
      <c r="C327" s="108">
        <f>VLOOKUP($A327,'PA GPS 2026 '!$A$4:$V$461,C$4,0)</f>
        <v>0</v>
      </c>
      <c r="D327" s="108" t="str">
        <f>VLOOKUP($A327,'PA GPS 2026 '!$A$4:$V$461,D$4,0)</f>
        <v>Actividad propia</v>
      </c>
      <c r="E327" s="108" t="str">
        <f>VLOOKUP($A327,'PA GPS 2026 '!$A$4:$V$461,E$4,0)</f>
        <v>2023.4.1</v>
      </c>
      <c r="F327" s="108" t="str">
        <f>VLOOKUP($A327,'PA GPS 2026 '!$A$4:$V$461,F$4,0)</f>
        <v>N/A</v>
      </c>
      <c r="G327" s="108" t="str">
        <f>VLOOKUP($A327,'PA GPS 2026 '!$A$4:$V$461,G$4,0)</f>
        <v>N/A</v>
      </c>
      <c r="H327" s="108" t="str">
        <f>VLOOKUP($A327,'PA GPS 2026 '!$A$4:$V$461,H$4,0)</f>
        <v>N/A</v>
      </c>
      <c r="I327" s="108" t="str">
        <f>VLOOKUP($A327,'PA GPS 2026 '!$A$4:$V$461,I$4,0)</f>
        <v>N/A</v>
      </c>
      <c r="J327" s="108" t="str">
        <f>VLOOKUP($A327,'PA GPS 2026 '!$A$4:$V$461,J$4,0)</f>
        <v>N/A</v>
      </c>
      <c r="K327" s="108" t="str">
        <f>VLOOKUP($A327,'PA GPS 2026 '!$A$4:$V$461,K$4,0)</f>
        <v>N/A</v>
      </c>
      <c r="L327" s="108" t="str">
        <f>VLOOKUP($A327,'PA GPS 2026 '!$A$4:$V$461,L$4,0)</f>
        <v>N/A</v>
      </c>
      <c r="M327" s="108" t="str">
        <f>VLOOKUP($A327,'PA GPS 2026 '!$A$4:$V$461,M$4,0)</f>
        <v>N/A</v>
      </c>
      <c r="N327" s="108" t="str">
        <f>VLOOKUP($A327,'PA GPS 2026 '!$A$4:$V$461,N$4,0)</f>
        <v>N/A</v>
      </c>
      <c r="O327" s="108" t="str">
        <f>VLOOKUP($A327,'PA GPS 2026 '!$A$4:$V$461,O$4,0)</f>
        <v>Definir cronograma de trabajo y estructura del documento para los boletines tecnológicos.  (Cronograma de trabajo definido)</v>
      </c>
      <c r="P327" s="108">
        <f>VLOOKUP($A327,'PA GPS 2026 '!$A$4:$V$461,P$4,0)</f>
        <v>10</v>
      </c>
      <c r="Q327" s="108">
        <f>VLOOKUP($A327,'PA GPS 2026 '!$A$4:$V$461,Q$4,0)</f>
        <v>1</v>
      </c>
      <c r="R327" s="108" t="str">
        <f>VLOOKUP($A327,'PA GPS 2026 '!$A$4:$V$461,R$4,0)</f>
        <v>Númerica</v>
      </c>
      <c r="S327" s="108" t="str">
        <f>VLOOKUP($A327,'PA GPS 2026 '!$A$4:$V$461,S$4,0)</f>
        <v># de Cronogramas definidos / 1 Cronogramas por definir</v>
      </c>
      <c r="T327" s="109">
        <f>VLOOKUP($A327,'PA GPS 2026 '!$A$4:$V$461,T$4,0)</f>
        <v>46055</v>
      </c>
      <c r="U327" s="109">
        <f>VLOOKUP($A327,'PA GPS 2026 '!$A$4:$V$461,U$4,0)</f>
        <v>46080</v>
      </c>
      <c r="V327" s="108" t="str">
        <f>VLOOKUP($A327,'PA GPS 2026 '!$A$4:$V$461,V$4,0)</f>
        <v>2023-GRUPO DE TRABAJO DE CENTRO DE INFORMACIÓN TECNOLÓGICA Y APOYO A LA GESTIÓN DE PROPIEDAD LA INDUSTRIAL</v>
      </c>
    </row>
    <row r="328" spans="1:22" ht="58.5" customHeight="1" x14ac:dyDescent="0.25">
      <c r="A328" s="12" t="s">
        <v>196</v>
      </c>
      <c r="B328" s="108" t="str">
        <f>VLOOKUP($A328,'PA GPS 2026 '!$A$4:$V$461,B$4,0)</f>
        <v>2023-GRUPO DE TRABAJO DE CENTRO DE INFORMACIÓN TECNOLÓGICA Y APOYO A LA GESTIÓN DE PROPIEDAD LA INDUSTRIAL</v>
      </c>
      <c r="C328" s="108">
        <f>VLOOKUP($A328,'PA GPS 2026 '!$A$4:$V$461,C$4,0)</f>
        <v>0</v>
      </c>
      <c r="D328" s="108" t="str">
        <f>VLOOKUP($A328,'PA GPS 2026 '!$A$4:$V$461,D$4,0)</f>
        <v>Actividad propia</v>
      </c>
      <c r="E328" s="108" t="str">
        <f>VLOOKUP($A328,'PA GPS 2026 '!$A$4:$V$461,E$4,0)</f>
        <v>2023.4.2</v>
      </c>
      <c r="F328" s="108" t="str">
        <f>VLOOKUP($A328,'PA GPS 2026 '!$A$4:$V$461,F$4,0)</f>
        <v>N/A</v>
      </c>
      <c r="G328" s="108" t="str">
        <f>VLOOKUP($A328,'PA GPS 2026 '!$A$4:$V$461,G$4,0)</f>
        <v>N/A</v>
      </c>
      <c r="H328" s="108" t="str">
        <f>VLOOKUP($A328,'PA GPS 2026 '!$A$4:$V$461,H$4,0)</f>
        <v>N/A</v>
      </c>
      <c r="I328" s="108" t="str">
        <f>VLOOKUP($A328,'PA GPS 2026 '!$A$4:$V$461,I$4,0)</f>
        <v>N/A</v>
      </c>
      <c r="J328" s="108" t="str">
        <f>VLOOKUP($A328,'PA GPS 2026 '!$A$4:$V$461,J$4,0)</f>
        <v>N/A</v>
      </c>
      <c r="K328" s="108" t="str">
        <f>VLOOKUP($A328,'PA GPS 2026 '!$A$4:$V$461,K$4,0)</f>
        <v>N/A</v>
      </c>
      <c r="L328" s="108" t="str">
        <f>VLOOKUP($A328,'PA GPS 2026 '!$A$4:$V$461,L$4,0)</f>
        <v>N/A</v>
      </c>
      <c r="M328" s="108" t="str">
        <f>VLOOKUP($A328,'PA GPS 2026 '!$A$4:$V$461,M$4,0)</f>
        <v>N/A</v>
      </c>
      <c r="N328" s="108" t="str">
        <f>VLOOKUP($A328,'PA GPS 2026 '!$A$4:$V$461,N$4,0)</f>
        <v>N/A</v>
      </c>
      <c r="O328" s="108" t="str">
        <f>VLOOKUP($A328,'PA GPS 2026 '!$A$4:$V$461,O$4,0)</f>
        <v>Elaborar y publicar dos (2) Boletines tecnológicos.  (Capturas de pantalla de la publicación de los boletines tecnológicos)</v>
      </c>
      <c r="P328" s="108">
        <f>VLOOKUP($A328,'PA GPS 2026 '!$A$4:$V$461,P$4,0)</f>
        <v>60</v>
      </c>
      <c r="Q328" s="108">
        <f>VLOOKUP($A328,'PA GPS 2026 '!$A$4:$V$461,Q$4,0)</f>
        <v>2</v>
      </c>
      <c r="R328" s="108" t="str">
        <f>VLOOKUP($A328,'PA GPS 2026 '!$A$4:$V$461,R$4,0)</f>
        <v>Númerica</v>
      </c>
      <c r="S328" s="108" t="str">
        <f>VLOOKUP($A328,'PA GPS 2026 '!$A$4:$V$461,S$4,0)</f>
        <v># de Boletines Tecnológicos publicados / 2 Boletines tecnológicos a publicar</v>
      </c>
      <c r="T328" s="109">
        <f>VLOOKUP($A328,'PA GPS 2026 '!$A$4:$V$461,T$4,0)</f>
        <v>46083</v>
      </c>
      <c r="U328" s="109">
        <f>VLOOKUP($A328,'PA GPS 2026 '!$A$4:$V$461,U$4,0)</f>
        <v>46356</v>
      </c>
      <c r="V328" s="108" t="str">
        <f>VLOOKUP($A328,'PA GPS 2026 '!$A$4:$V$461,V$4,0)</f>
        <v>2023-GRUPO DE TRABAJO DE CENTRO DE INFORMACIÓN TECNOLÓGICA Y APOYO A LA GESTIÓN DE PROPIEDAD LA INDUSTRIAL</v>
      </c>
    </row>
    <row r="329" spans="1:22" ht="58.5" customHeight="1" x14ac:dyDescent="0.25">
      <c r="A329" s="12" t="s">
        <v>197</v>
      </c>
      <c r="B329" s="108" t="str">
        <f>VLOOKUP($A329,'PA GPS 2026 '!$A$4:$V$461,B$4,0)</f>
        <v>2023-GRUPO DE TRABAJO DE CENTRO DE INFORMACIÓN TECNOLÓGICA Y APOYO A LA GESTIÓN DE PROPIEDAD LA INDUSTRIAL</v>
      </c>
      <c r="C329" s="108">
        <f>VLOOKUP($A329,'PA GPS 2026 '!$A$4:$V$461,C$4,0)</f>
        <v>0</v>
      </c>
      <c r="D329" s="108" t="str">
        <f>VLOOKUP($A329,'PA GPS 2026 '!$A$4:$V$461,D$4,0)</f>
        <v>Actividad propia</v>
      </c>
      <c r="E329" s="108" t="str">
        <f>VLOOKUP($A329,'PA GPS 2026 '!$A$4:$V$461,E$4,0)</f>
        <v>2023.4.3</v>
      </c>
      <c r="F329" s="108" t="str">
        <f>VLOOKUP($A329,'PA GPS 2026 '!$A$4:$V$461,F$4,0)</f>
        <v>N/A</v>
      </c>
      <c r="G329" s="108" t="str">
        <f>VLOOKUP($A329,'PA GPS 2026 '!$A$4:$V$461,G$4,0)</f>
        <v>N/A</v>
      </c>
      <c r="H329" s="108" t="str">
        <f>VLOOKUP($A329,'PA GPS 2026 '!$A$4:$V$461,H$4,0)</f>
        <v>N/A</v>
      </c>
      <c r="I329" s="108" t="str">
        <f>VLOOKUP($A329,'PA GPS 2026 '!$A$4:$V$461,I$4,0)</f>
        <v>N/A</v>
      </c>
      <c r="J329" s="108" t="str">
        <f>VLOOKUP($A329,'PA GPS 2026 '!$A$4:$V$461,J$4,0)</f>
        <v>N/A</v>
      </c>
      <c r="K329" s="108" t="str">
        <f>VLOOKUP($A329,'PA GPS 2026 '!$A$4:$V$461,K$4,0)</f>
        <v>N/A</v>
      </c>
      <c r="L329" s="108" t="str">
        <f>VLOOKUP($A329,'PA GPS 2026 '!$A$4:$V$461,L$4,0)</f>
        <v>N/A</v>
      </c>
      <c r="M329" s="108" t="str">
        <f>VLOOKUP($A329,'PA GPS 2026 '!$A$4:$V$461,M$4,0)</f>
        <v>N/A</v>
      </c>
      <c r="N329" s="108" t="str">
        <f>VLOOKUP($A329,'PA GPS 2026 '!$A$4:$V$461,N$4,0)</f>
        <v>N/A</v>
      </c>
      <c r="O329" s="108" t="str">
        <f>VLOOKUP($A329,'PA GPS 2026 '!$A$4:$V$461,O$4,0)</f>
        <v>Realizar la divulgación de los dos (2) Boletines tecnológicos. (Informe de divulgación)</v>
      </c>
      <c r="P329" s="108">
        <f>VLOOKUP($A329,'PA GPS 2026 '!$A$4:$V$461,P$4,0)</f>
        <v>30</v>
      </c>
      <c r="Q329" s="108">
        <f>VLOOKUP($A329,'PA GPS 2026 '!$A$4:$V$461,Q$4,0)</f>
        <v>2</v>
      </c>
      <c r="R329" s="108" t="str">
        <f>VLOOKUP($A329,'PA GPS 2026 '!$A$4:$V$461,R$4,0)</f>
        <v>Númerica</v>
      </c>
      <c r="S329" s="108" t="str">
        <f>VLOOKUP($A329,'PA GPS 2026 '!$A$4:$V$461,S$4,0)</f>
        <v># de Divulgaciones realizadas / 2 Divulgaciones a realizar</v>
      </c>
      <c r="T329" s="109">
        <f>VLOOKUP($A329,'PA GPS 2026 '!$A$4:$V$461,T$4,0)</f>
        <v>46083</v>
      </c>
      <c r="U329" s="109">
        <f>VLOOKUP($A329,'PA GPS 2026 '!$A$4:$V$461,U$4,0)</f>
        <v>46367</v>
      </c>
      <c r="V329" s="108" t="str">
        <f>VLOOKUP($A329,'PA GPS 2026 '!$A$4:$V$461,V$4,0)</f>
        <v>2023-GRUPO DE TRABAJO DE CENTRO DE INFORMACIÓN TECNOLÓGICA Y APOYO A LA GESTIÓN DE PROPIEDAD LA INDUSTRIAL</v>
      </c>
    </row>
    <row r="330" spans="1:22" ht="58.5" customHeight="1" x14ac:dyDescent="0.25">
      <c r="A330" s="12" t="s">
        <v>198</v>
      </c>
      <c r="B330" s="111" t="str">
        <f>VLOOKUP($A330,'PA GPS 2026 '!$A$4:$V$461,B$4,0)</f>
        <v>2023-GRUPO DE TRABAJO DE CENTRO DE INFORMACIÓN TECNOLÓGICA Y APOYO A LA GESTIÓN DE PROPIEDAD LA INDUSTRIAL</v>
      </c>
      <c r="C330" s="111">
        <f>VLOOKUP($A330,'PA GPS 2026 '!$A$4:$V$461,C$4,0)</f>
        <v>0</v>
      </c>
      <c r="D330" s="111" t="str">
        <f>VLOOKUP($A330,'PA GPS 2026 '!$A$4:$V$461,D$4,0)</f>
        <v>Producto</v>
      </c>
      <c r="E330" s="111" t="str">
        <f>VLOOKUP($A330,'PA GPS 2026 '!$A$4:$V$461,E$4,0)</f>
        <v>2023.5</v>
      </c>
      <c r="F330" s="111" t="str">
        <f>VLOOKUP($A330,'PA GPS 2026 '!$A$4:$V$461,F$4,0)</f>
        <v>Operativo</v>
      </c>
      <c r="G330" s="111" t="str">
        <f>VLOOKUP($A330,'PA GPS 2026 '!$A$4:$V$461,G$4,0)</f>
        <v>Mejorar la oportunidad en la atención de trámites y servicios.</v>
      </c>
      <c r="H330" s="111" t="str">
        <f>VLOOKUP($A330,'PA GPS 2026 '!$A$4:$V$461,H$4,0)</f>
        <v>Avance promedio de cumplimiento de productos asociados a mejorar la oportunidad en la atención de trámites y servicios.</v>
      </c>
      <c r="I330" s="111" t="str">
        <f>VLOOKUP($A330,'PA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0" s="111" t="str">
        <f>VLOOKUP($A330,'PA GPS 2026 '!$A$4:$V$461,J$4,0)</f>
        <v>N/A</v>
      </c>
      <c r="K330" s="111" t="str">
        <f>VLOOKUP($A330,'PA GPS 2026 '!$A$4:$V$461,K$4,0)</f>
        <v>No</v>
      </c>
      <c r="L330" s="111" t="str">
        <f>VLOOKUP($A330,'PA GPS 2026 '!$A$4:$V$461,L$4,0)</f>
        <v>C-3503-0200-17-20309b</v>
      </c>
      <c r="M330" s="111" t="str">
        <f>VLOOKUP($A330,'PA GPS 2026 '!$A$4:$V$461,M$4,0)</f>
        <v>Política Gestión de la información estadística _DIMENSIÓN Información y Comunicación</v>
      </c>
      <c r="N330" s="111" t="str">
        <f>VLOOKUP($A330,'PA GPS 2026 '!$A$4:$V$461,N$4,0)</f>
        <v>N/A</v>
      </c>
      <c r="O330" s="111" t="str">
        <f>VLOOKUP($A330,'PA GPS 2026 '!$A$4:$V$461,O$4,0)</f>
        <v>Auditoria del DANE bajo la norma NTC PE 1000:2020 para la certificación del proceso estadístico de la operación "Estadística de Nuevas Creaciones en Colombia", realizado (Informe de cumplimiento de la auditoría / único entregable)</v>
      </c>
      <c r="P330" s="111">
        <f>VLOOKUP($A330,'PA GPS 2026 '!$A$4:$V$461,P$4,0)</f>
        <v>20</v>
      </c>
      <c r="Q330" s="111">
        <f>VLOOKUP($A330,'PA GPS 2026 '!$A$4:$V$461,Q$4,0)</f>
        <v>1</v>
      </c>
      <c r="R330" s="111" t="str">
        <f>VLOOKUP($A330,'PA GPS 2026 '!$A$4:$V$461,R$4,0)</f>
        <v>Númerica</v>
      </c>
      <c r="S330" s="111" t="str">
        <f>VLOOKUP($A330,'PA GPS 2026 '!$A$4:$V$461,S$4,0)</f>
        <v># de Auditoria ejecutada / 1 Auditoria por ejecutar</v>
      </c>
      <c r="T330" s="112">
        <f>VLOOKUP($A330,'PA GPS 2026 '!$A$4:$V$461,T$4,0)</f>
        <v>46055</v>
      </c>
      <c r="U330" s="112">
        <f>VLOOKUP($A330,'PA GPS 2026 '!$A$4:$V$461,U$4,0)</f>
        <v>46356</v>
      </c>
      <c r="V330" s="111" t="str">
        <f>VLOOKUP($A330,'PA GPS 2026 '!$A$4:$V$461,V$4,0)</f>
        <v>2023-GRUPO DE TRABAJO DE CENTRO DE INFORMACIÓN TECNOLÓGICA Y APOYO A LA GESTIÓN DE PROPIEDAD LA INDUSTRIAL</v>
      </c>
    </row>
    <row r="331" spans="1:22" ht="58.5" customHeight="1" x14ac:dyDescent="0.25">
      <c r="A331" s="12" t="s">
        <v>199</v>
      </c>
      <c r="B331" s="108" t="str">
        <f>VLOOKUP($A331,'PA GPS 2026 '!$A$4:$V$461,B$4,0)</f>
        <v>2023-GRUPO DE TRABAJO DE CENTRO DE INFORMACIÓN TECNOLÓGICA Y APOYO A LA GESTIÓN DE PROPIEDAD LA INDUSTRIAL</v>
      </c>
      <c r="C331" s="108">
        <f>VLOOKUP($A331,'PA GPS 2026 '!$A$4:$V$461,C$4,0)</f>
        <v>0</v>
      </c>
      <c r="D331" s="108" t="str">
        <f>VLOOKUP($A331,'PA GPS 2026 '!$A$4:$V$461,D$4,0)</f>
        <v>Actividad propia</v>
      </c>
      <c r="E331" s="108" t="str">
        <f>VLOOKUP($A331,'PA GPS 2026 '!$A$4:$V$461,E$4,0)</f>
        <v>2023.5.1</v>
      </c>
      <c r="F331" s="108" t="str">
        <f>VLOOKUP($A331,'PA GPS 2026 '!$A$4:$V$461,F$4,0)</f>
        <v>N/A</v>
      </c>
      <c r="G331" s="108" t="str">
        <f>VLOOKUP($A331,'PA GPS 2026 '!$A$4:$V$461,G$4,0)</f>
        <v>N/A</v>
      </c>
      <c r="H331" s="108" t="str">
        <f>VLOOKUP($A331,'PA GPS 2026 '!$A$4:$V$461,H$4,0)</f>
        <v>N/A</v>
      </c>
      <c r="I331" s="108" t="str">
        <f>VLOOKUP($A331,'PA GPS 2026 '!$A$4:$V$461,I$4,0)</f>
        <v>N/A</v>
      </c>
      <c r="J331" s="108" t="str">
        <f>VLOOKUP($A331,'PA GPS 2026 '!$A$4:$V$461,J$4,0)</f>
        <v>N/A</v>
      </c>
      <c r="K331" s="108" t="str">
        <f>VLOOKUP($A331,'PA GPS 2026 '!$A$4:$V$461,K$4,0)</f>
        <v>N/A</v>
      </c>
      <c r="L331" s="108" t="str">
        <f>VLOOKUP($A331,'PA GPS 2026 '!$A$4:$V$461,L$4,0)</f>
        <v>N/A</v>
      </c>
      <c r="M331" s="108" t="str">
        <f>VLOOKUP($A331,'PA GPS 2026 '!$A$4:$V$461,M$4,0)</f>
        <v>N/A</v>
      </c>
      <c r="N331" s="108" t="str">
        <f>VLOOKUP($A331,'PA GPS 2026 '!$A$4:$V$461,N$4,0)</f>
        <v>N/A</v>
      </c>
      <c r="O331" s="108" t="str">
        <f>VLOOKUP($A331,'PA GPS 2026 '!$A$4:$V$461,O$4,0)</f>
        <v>Ejecutar las acciones definidas en el plan de mejoramiento de la auditoría interna al proceso estadístico (Informe de cumplimiento / único entregable)</v>
      </c>
      <c r="P331" s="108">
        <f>VLOOKUP($A331,'PA GPS 2026 '!$A$4:$V$461,P$4,0)</f>
        <v>50</v>
      </c>
      <c r="Q331" s="108">
        <f>VLOOKUP($A331,'PA GPS 2026 '!$A$4:$V$461,Q$4,0)</f>
        <v>1</v>
      </c>
      <c r="R331" s="108" t="str">
        <f>VLOOKUP($A331,'PA GPS 2026 '!$A$4:$V$461,R$4,0)</f>
        <v>Númerica</v>
      </c>
      <c r="S331" s="108" t="str">
        <f>VLOOKUP($A331,'PA GPS 2026 '!$A$4:$V$461,S$4,0)</f>
        <v># de Plan de mejoramiento ejecutado / 1 Plan de mejoramiento por ejecutar</v>
      </c>
      <c r="T331" s="109">
        <f>VLOOKUP($A331,'PA GPS 2026 '!$A$4:$V$461,T$4,0)</f>
        <v>46055</v>
      </c>
      <c r="U331" s="109">
        <f>VLOOKUP($A331,'PA GPS 2026 '!$A$4:$V$461,U$4,0)</f>
        <v>46203</v>
      </c>
      <c r="V331" s="108" t="str">
        <f>VLOOKUP($A331,'PA GPS 2026 '!$A$4:$V$461,V$4,0)</f>
        <v>2023-GRUPO DE TRABAJO DE CENTRO DE INFORMACIÓN TECNOLÓGICA Y APOYO A LA GESTIÓN DE PROPIEDAD LA INDUSTRIAL</v>
      </c>
    </row>
    <row r="332" spans="1:22" ht="58.5" customHeight="1" x14ac:dyDescent="0.25">
      <c r="A332" s="12" t="s">
        <v>200</v>
      </c>
      <c r="B332" s="108" t="str">
        <f>VLOOKUP($A332,'PA GPS 2026 '!$A$4:$V$461,B$4,0)</f>
        <v>2023-GRUPO DE TRABAJO DE CENTRO DE INFORMACIÓN TECNOLÓGICA Y APOYO A LA GESTIÓN DE PROPIEDAD LA INDUSTRIAL</v>
      </c>
      <c r="C332" s="108">
        <f>VLOOKUP($A332,'PA GPS 2026 '!$A$4:$V$461,C$4,0)</f>
        <v>0</v>
      </c>
      <c r="D332" s="108" t="str">
        <f>VLOOKUP($A332,'PA GPS 2026 '!$A$4:$V$461,D$4,0)</f>
        <v>Actividad propia</v>
      </c>
      <c r="E332" s="108" t="str">
        <f>VLOOKUP($A332,'PA GPS 2026 '!$A$4:$V$461,E$4,0)</f>
        <v>2023.5.2</v>
      </c>
      <c r="F332" s="108" t="str">
        <f>VLOOKUP($A332,'PA GPS 2026 '!$A$4:$V$461,F$4,0)</f>
        <v>N/A</v>
      </c>
      <c r="G332" s="108" t="str">
        <f>VLOOKUP($A332,'PA GPS 2026 '!$A$4:$V$461,G$4,0)</f>
        <v>N/A</v>
      </c>
      <c r="H332" s="108" t="str">
        <f>VLOOKUP($A332,'PA GPS 2026 '!$A$4:$V$461,H$4,0)</f>
        <v>N/A</v>
      </c>
      <c r="I332" s="108" t="str">
        <f>VLOOKUP($A332,'PA GPS 2026 '!$A$4:$V$461,I$4,0)</f>
        <v>N/A</v>
      </c>
      <c r="J332" s="108" t="str">
        <f>VLOOKUP($A332,'PA GPS 2026 '!$A$4:$V$461,J$4,0)</f>
        <v>N/A</v>
      </c>
      <c r="K332" s="108" t="str">
        <f>VLOOKUP($A332,'PA GPS 2026 '!$A$4:$V$461,K$4,0)</f>
        <v>N/A</v>
      </c>
      <c r="L332" s="108" t="str">
        <f>VLOOKUP($A332,'PA GPS 2026 '!$A$4:$V$461,L$4,0)</f>
        <v>N/A</v>
      </c>
      <c r="M332" s="108" t="str">
        <f>VLOOKUP($A332,'PA GPS 2026 '!$A$4:$V$461,M$4,0)</f>
        <v>N/A</v>
      </c>
      <c r="N332" s="108" t="str">
        <f>VLOOKUP($A332,'PA GPS 2026 '!$A$4:$V$461,N$4,0)</f>
        <v>N/A</v>
      </c>
      <c r="O332" s="108" t="str">
        <f>VLOOKUP($A332,'PA GPS 2026 '!$A$4:$V$461,O$4,0)</f>
        <v>Ejecutar la auditoría de recertificación por parte del DANE
(Informe de cumplimiento / único entregable).</v>
      </c>
      <c r="P332" s="108">
        <f>VLOOKUP($A332,'PA GPS 2026 '!$A$4:$V$461,P$4,0)</f>
        <v>50</v>
      </c>
      <c r="Q332" s="108">
        <f>VLOOKUP($A332,'PA GPS 2026 '!$A$4:$V$461,Q$4,0)</f>
        <v>1</v>
      </c>
      <c r="R332" s="108" t="str">
        <f>VLOOKUP($A332,'PA GPS 2026 '!$A$4:$V$461,R$4,0)</f>
        <v>Númerica</v>
      </c>
      <c r="S332" s="108" t="str">
        <f>VLOOKUP($A332,'PA GPS 2026 '!$A$4:$V$461,S$4,0)</f>
        <v># de Auditoria ejecutada / 1 Auditoria por ejecutar</v>
      </c>
      <c r="T332" s="109">
        <f>VLOOKUP($A332,'PA GPS 2026 '!$A$4:$V$461,T$4,0)</f>
        <v>46204</v>
      </c>
      <c r="U332" s="109">
        <f>VLOOKUP($A332,'PA GPS 2026 '!$A$4:$V$461,U$4,0)</f>
        <v>46356</v>
      </c>
      <c r="V332" s="108" t="str">
        <f>VLOOKUP($A332,'PA GPS 2026 '!$A$4:$V$461,V$4,0)</f>
        <v>2023-GRUPO DE TRABAJO DE CENTRO DE INFORMACIÓN TECNOLÓGICA Y APOYO A LA GESTIÓN DE PROPIEDAD LA INDUSTRIAL</v>
      </c>
    </row>
    <row r="333" spans="1:22" ht="58.5" customHeight="1" x14ac:dyDescent="0.25">
      <c r="A333" s="12" t="s">
        <v>440</v>
      </c>
      <c r="B333" s="111" t="str">
        <f>VLOOKUP($A333,'PA GPS 2026 '!$A$4:$V$461,B$4,0)</f>
        <v>3000-DESPACHO DEL SUPERINTENDENTE DELEGADO PARA LA PROTECCIÓN DEL CONSUMIDOR</v>
      </c>
      <c r="C333" s="111">
        <f>VLOOKUP($A333,'PA GPS 2026 '!$A$4:$V$461,C$4,0)</f>
        <v>0</v>
      </c>
      <c r="D333" s="111" t="str">
        <f>VLOOKUP($A333,'PA GPS 2026 '!$A$4:$V$461,D$4,0)</f>
        <v>Producto</v>
      </c>
      <c r="E333" s="111" t="str">
        <f>VLOOKUP($A333,'PA GPS 2026 '!$A$4:$V$461,E$4,0)</f>
        <v>3000.1</v>
      </c>
      <c r="F333" s="111" t="str">
        <f>VLOOKUP($A333,'PA GPS 2026 '!$A$4:$V$461,F$4,0)</f>
        <v>Operativo</v>
      </c>
      <c r="G333" s="111" t="str">
        <f>VLOOKUP($A333,'PA GPS 2026 '!$A$4:$V$461,G$4,0)</f>
        <v>Mejorar la oportunidad en la atención de trámites y servicios.</v>
      </c>
      <c r="H333" s="111" t="str">
        <f>VLOOKUP($A333,'PA GPS 2026 '!$A$4:$V$461,H$4,0)</f>
        <v>Avance promedio de cumplimiento de productos asociados a mejorar la oportunidad en la atención de trámites y servicios.</v>
      </c>
      <c r="I333" s="111" t="str">
        <f>VLOOKUP($A333,'PA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3" s="111" t="str">
        <f>VLOOKUP($A333,'PA GPS 2026 '!$A$4:$V$461,J$4,0)</f>
        <v>N/A</v>
      </c>
      <c r="K333" s="111" t="str">
        <f>VLOOKUP($A333,'PA GPS 2026 '!$A$4:$V$461,K$4,0)</f>
        <v>No</v>
      </c>
      <c r="L333" s="111" t="str">
        <f>VLOOKUP($A333,'PA GPS 2026 '!$A$4:$V$461,L$4,0)</f>
        <v>C-3503-0200-23-40401c</v>
      </c>
      <c r="M333" s="111" t="str">
        <f>VLOOKUP($A333,'PA GPS 2026 '!$A$4:$V$461,M$4,0)</f>
        <v>Política Servicio al Ciudadano_DIMENSIÓN Gestión con Valores para Resultados</v>
      </c>
      <c r="N333" s="111" t="str">
        <f>VLOOKUP($A333,'PA GPS 2026 '!$A$4:$V$461,N$4,0)</f>
        <v>PND - 4-04-1-c- Transformación productiva, internacionalización y acción climática - Políticas de competencia, consumidor e infraestructura de la calidad modernas</v>
      </c>
      <c r="O333" s="111" t="str">
        <f>VLOOKUP($A333,'PA GPS 2026 '!$A$4:$V$461,O$4,0)</f>
        <v>Jornadas de capacitación "Me informo y cuido mi dinero" dirigidas a usuarios, consumidores y ciudadanía en general, realizadas (Informes de las jornadas realizadas/listados de asistencias)</v>
      </c>
      <c r="P333" s="111">
        <f>VLOOKUP($A333,'PA GPS 2026 '!$A$4:$V$461,P$4,0)</f>
        <v>12</v>
      </c>
      <c r="Q333" s="111">
        <f>VLOOKUP($A333,'PA GPS 2026 '!$A$4:$V$461,Q$4,0)</f>
        <v>8</v>
      </c>
      <c r="R333" s="111" t="str">
        <f>VLOOKUP($A333,'PA GPS 2026 '!$A$4:$V$461,R$4,0)</f>
        <v>Númerica</v>
      </c>
      <c r="S333" s="111" t="str">
        <f>VLOOKUP($A333,'PA GPS 2026 '!$A$4:$V$461,S$4,0)</f>
        <v># de # de capacitaciones ejecutadas / 8 # capacitaciones a ejecutar</v>
      </c>
      <c r="T333" s="112">
        <f>VLOOKUP($A333,'PA GPS 2026 '!$A$4:$V$461,T$4,0)</f>
        <v>46041</v>
      </c>
      <c r="U333" s="112">
        <f>VLOOKUP($A333,'PA GPS 2026 '!$A$4:$V$461,U$4,0)</f>
        <v>46386</v>
      </c>
      <c r="V333" s="111" t="str">
        <f>VLOOKUP($A333,'PA GPS 2026 '!$A$4:$V$461,V$4,0)</f>
        <v>3000-DESPACHO DEL SUPERINTENDENTE DELEGADO PARA LA PROTECCIÓN DEL CONSUMIDOR</v>
      </c>
    </row>
    <row r="334" spans="1:22" ht="58.5" customHeight="1" x14ac:dyDescent="0.25">
      <c r="A334" s="12" t="s">
        <v>441</v>
      </c>
      <c r="B334" s="108" t="str">
        <f>VLOOKUP($A334,'PA GPS 2026 '!$A$4:$V$461,B$4,0)</f>
        <v>3000-DESPACHO DEL SUPERINTENDENTE DELEGADO PARA LA PROTECCIÓN DEL CONSUMIDOR</v>
      </c>
      <c r="C334" s="108">
        <f>VLOOKUP($A334,'PA GPS 2026 '!$A$4:$V$461,C$4,0)</f>
        <v>0</v>
      </c>
      <c r="D334" s="108" t="str">
        <f>VLOOKUP($A334,'PA GPS 2026 '!$A$4:$V$461,D$4,0)</f>
        <v>Actividad propia</v>
      </c>
      <c r="E334" s="108" t="str">
        <f>VLOOKUP($A334,'PA GPS 2026 '!$A$4:$V$461,E$4,0)</f>
        <v>3000.1.1</v>
      </c>
      <c r="F334" s="108" t="str">
        <f>VLOOKUP($A334,'PA GPS 2026 '!$A$4:$V$461,F$4,0)</f>
        <v>N/A</v>
      </c>
      <c r="G334" s="108" t="str">
        <f>VLOOKUP($A334,'PA GPS 2026 '!$A$4:$V$461,G$4,0)</f>
        <v>N/A</v>
      </c>
      <c r="H334" s="108" t="str">
        <f>VLOOKUP($A334,'PA GPS 2026 '!$A$4:$V$461,H$4,0)</f>
        <v>N/A</v>
      </c>
      <c r="I334" s="108" t="str">
        <f>VLOOKUP($A334,'PA GPS 2026 '!$A$4:$V$461,I$4,0)</f>
        <v>N/A</v>
      </c>
      <c r="J334" s="108" t="str">
        <f>VLOOKUP($A334,'PA GPS 2026 '!$A$4:$V$461,J$4,0)</f>
        <v>N/A</v>
      </c>
      <c r="K334" s="108" t="str">
        <f>VLOOKUP($A334,'PA GPS 2026 '!$A$4:$V$461,K$4,0)</f>
        <v>N/A</v>
      </c>
      <c r="L334" s="108" t="str">
        <f>VLOOKUP($A334,'PA GPS 2026 '!$A$4:$V$461,L$4,0)</f>
        <v>N/A</v>
      </c>
      <c r="M334" s="108" t="str">
        <f>VLOOKUP($A334,'PA GPS 2026 '!$A$4:$V$461,M$4,0)</f>
        <v>N/A</v>
      </c>
      <c r="N334" s="108" t="str">
        <f>VLOOKUP($A334,'PA GPS 2026 '!$A$4:$V$461,N$4,0)</f>
        <v>N/A</v>
      </c>
      <c r="O334" s="108" t="str">
        <f>VLOOKUP($A334,'PA GPS 2026 '!$A$4:$V$461,O$4,0)</f>
        <v>Definir la estrategia que se utilizará para las jornadas de capacitación (Listado de asistencia a reunión)</v>
      </c>
      <c r="P334" s="108">
        <f>VLOOKUP($A334,'PA GPS 2026 '!$A$4:$V$461,P$4,0)</f>
        <v>25</v>
      </c>
      <c r="Q334" s="108">
        <f>VLOOKUP($A334,'PA GPS 2026 '!$A$4:$V$461,Q$4,0)</f>
        <v>1</v>
      </c>
      <c r="R334" s="108" t="str">
        <f>VLOOKUP($A334,'PA GPS 2026 '!$A$4:$V$461,R$4,0)</f>
        <v>Númerica</v>
      </c>
      <c r="S334" s="108" t="str">
        <f>VLOOKUP($A334,'PA GPS 2026 '!$A$4:$V$461,S$4,0)</f>
        <v># de # de reuniones realizadas / 1 # reuniones a realizar</v>
      </c>
      <c r="T334" s="109">
        <f>VLOOKUP($A334,'PA GPS 2026 '!$A$4:$V$461,T$4,0)</f>
        <v>46041</v>
      </c>
      <c r="U334" s="109">
        <f>VLOOKUP($A334,'PA GPS 2026 '!$A$4:$V$461,U$4,0)</f>
        <v>46062</v>
      </c>
      <c r="V334" s="108" t="str">
        <f>VLOOKUP($A334,'PA GPS 2026 '!$A$4:$V$461,V$4,0)</f>
        <v>3000-DESPACHO DEL SUPERINTENDENTE DELEGADO PARA LA PROTECCIÓN DEL CONSUMIDOR</v>
      </c>
    </row>
    <row r="335" spans="1:22" ht="58.5" customHeight="1" x14ac:dyDescent="0.25">
      <c r="A335" s="12" t="s">
        <v>442</v>
      </c>
      <c r="B335" s="108" t="str">
        <f>VLOOKUP($A335,'PA GPS 2026 '!$A$4:$V$461,B$4,0)</f>
        <v>3000-DESPACHO DEL SUPERINTENDENTE DELEGADO PARA LA PROTECCIÓN DEL CONSUMIDOR</v>
      </c>
      <c r="C335" s="108">
        <f>VLOOKUP($A335,'PA GPS 2026 '!$A$4:$V$461,C$4,0)</f>
        <v>0</v>
      </c>
      <c r="D335" s="108" t="str">
        <f>VLOOKUP($A335,'PA GPS 2026 '!$A$4:$V$461,D$4,0)</f>
        <v>Actividad propia</v>
      </c>
      <c r="E335" s="108" t="str">
        <f>VLOOKUP($A335,'PA GPS 2026 '!$A$4:$V$461,E$4,0)</f>
        <v>3000.1.2</v>
      </c>
      <c r="F335" s="108" t="str">
        <f>VLOOKUP($A335,'PA GPS 2026 '!$A$4:$V$461,F$4,0)</f>
        <v>N/A</v>
      </c>
      <c r="G335" s="108" t="str">
        <f>VLOOKUP($A335,'PA GPS 2026 '!$A$4:$V$461,G$4,0)</f>
        <v>N/A</v>
      </c>
      <c r="H335" s="108" t="str">
        <f>VLOOKUP($A335,'PA GPS 2026 '!$A$4:$V$461,H$4,0)</f>
        <v>N/A</v>
      </c>
      <c r="I335" s="108" t="str">
        <f>VLOOKUP($A335,'PA GPS 2026 '!$A$4:$V$461,I$4,0)</f>
        <v>N/A</v>
      </c>
      <c r="J335" s="108" t="str">
        <f>VLOOKUP($A335,'PA GPS 2026 '!$A$4:$V$461,J$4,0)</f>
        <v>N/A</v>
      </c>
      <c r="K335" s="108" t="str">
        <f>VLOOKUP($A335,'PA GPS 2026 '!$A$4:$V$461,K$4,0)</f>
        <v>N/A</v>
      </c>
      <c r="L335" s="108" t="str">
        <f>VLOOKUP($A335,'PA GPS 2026 '!$A$4:$V$461,L$4,0)</f>
        <v>N/A</v>
      </c>
      <c r="M335" s="108" t="str">
        <f>VLOOKUP($A335,'PA GPS 2026 '!$A$4:$V$461,M$4,0)</f>
        <v>N/A</v>
      </c>
      <c r="N335" s="108" t="str">
        <f>VLOOKUP($A335,'PA GPS 2026 '!$A$4:$V$461,N$4,0)</f>
        <v>N/A</v>
      </c>
      <c r="O335" s="108" t="str">
        <f>VLOOKUP($A335,'PA GPS 2026 '!$A$4:$V$461,O$4,0)</f>
        <v>Realizar las jornadas de capacitación (Informes de las jornadas realizadas/listados de asistencias)</v>
      </c>
      <c r="P335" s="108">
        <f>VLOOKUP($A335,'PA GPS 2026 '!$A$4:$V$461,P$4,0)</f>
        <v>75</v>
      </c>
      <c r="Q335" s="108">
        <f>VLOOKUP($A335,'PA GPS 2026 '!$A$4:$V$461,Q$4,0)</f>
        <v>8</v>
      </c>
      <c r="R335" s="108" t="str">
        <f>VLOOKUP($A335,'PA GPS 2026 '!$A$4:$V$461,R$4,0)</f>
        <v>Númerica</v>
      </c>
      <c r="S335" s="108" t="str">
        <f>VLOOKUP($A335,'PA GPS 2026 '!$A$4:$V$461,S$4,0)</f>
        <v># de # de capacitaciones ejecutadas / 8 #  capacitaciones a ejecutar</v>
      </c>
      <c r="T335" s="109">
        <f>VLOOKUP($A335,'PA GPS 2026 '!$A$4:$V$461,T$4,0)</f>
        <v>46063</v>
      </c>
      <c r="U335" s="109">
        <f>VLOOKUP($A335,'PA GPS 2026 '!$A$4:$V$461,U$4,0)</f>
        <v>46386</v>
      </c>
      <c r="V335" s="108" t="str">
        <f>VLOOKUP($A335,'PA GPS 2026 '!$A$4:$V$461,V$4,0)</f>
        <v>3000-DESPACHO DEL SUPERINTENDENTE DELEGADO PARA LA PROTECCIÓN DEL CONSUMIDOR</v>
      </c>
    </row>
    <row r="336" spans="1:22" ht="58.5" customHeight="1" x14ac:dyDescent="0.25">
      <c r="A336" s="12" t="s">
        <v>443</v>
      </c>
      <c r="B336" s="111" t="str">
        <f>VLOOKUP($A336,'PA GPS 2026 '!$A$4:$V$461,B$4,0)</f>
        <v>3000-DESPACHO DEL SUPERINTENDENTE DELEGADO PARA LA PROTECCIÓN DEL CONSUMIDOR</v>
      </c>
      <c r="C336" s="111">
        <f>VLOOKUP($A336,'PA GPS 2026 '!$A$4:$V$461,C$4,0)</f>
        <v>0</v>
      </c>
      <c r="D336" s="111" t="str">
        <f>VLOOKUP($A336,'PA GPS 2026 '!$A$4:$V$461,D$4,0)</f>
        <v>Producto</v>
      </c>
      <c r="E336" s="111" t="str">
        <f>VLOOKUP($A336,'PA GPS 2026 '!$A$4:$V$461,E$4,0)</f>
        <v>3000.2</v>
      </c>
      <c r="F336" s="111" t="str">
        <f>VLOOKUP($A336,'PA GPS 2026 '!$A$4:$V$461,F$4,0)</f>
        <v>Operativo</v>
      </c>
      <c r="G336" s="111" t="str">
        <f>VLOOKUP($A336,'PA GPS 2026 '!$A$4:$V$461,G$4,0)</f>
        <v xml:space="preserve">Promover el enfoque preventivo, diferencial y territorial en el que hacer misional de la entidad 
</v>
      </c>
      <c r="H336" s="111" t="str">
        <f>VLOOKUP($A336,'PA GPS 2026 '!$A$4:$V$461,H$4,0)</f>
        <v xml:space="preserve">Cumplimiento de productos del PAI asociados a Promover el enfoque preventivo, diferencial y territorial en el que hacer misional de la entidad 
</v>
      </c>
      <c r="I336" s="111" t="str">
        <f>VLOOKUP($A336,'PA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36" s="111" t="str">
        <f>VLOOKUP($A336,'PA GPS 2026 '!$A$4:$V$461,J$4,0)</f>
        <v>N/A</v>
      </c>
      <c r="K336" s="111" t="str">
        <f>VLOOKUP($A336,'PA GPS 2026 '!$A$4:$V$461,K$4,0)</f>
        <v>Si</v>
      </c>
      <c r="L336" s="111" t="str">
        <f>VLOOKUP($A336,'PA GPS 2026 '!$A$4:$V$461,L$4,0)</f>
        <v>FUNCIONAMIENTO</v>
      </c>
      <c r="M336" s="111" t="str">
        <f>VLOOKUP($A336,'PA GPS 2026 '!$A$4:$V$461,M$4,0)</f>
        <v>Política Gestión del Conocimiento y la Innovación _DIMENSIÓN Gestión del conocimiento y la innovación</v>
      </c>
      <c r="N336" s="111" t="str">
        <f>VLOOKUP($A336,'PA GPS 2026 '!$A$4:$V$461,N$4,0)</f>
        <v>PND - 4-04-1-c- Transformación productiva, internacionalización y acción climática - Políticas de competencia, consumidor e infraestructura de la calidad modernas</v>
      </c>
      <c r="O336" s="111" t="str">
        <f>VLOOKUP($A336,'PA GPS 2026 '!$A$4:$V$461,O$4,0)</f>
        <v>Estrategias de difusión en materia del sector inmobiliario realizadas (Informes de las estrategias realizadas/listados de asistencias)</v>
      </c>
      <c r="P336" s="111">
        <f>VLOOKUP($A336,'PA GPS 2026 '!$A$4:$V$461,P$4,0)</f>
        <v>11</v>
      </c>
      <c r="Q336" s="111">
        <f>VLOOKUP($A336,'PA GPS 2026 '!$A$4:$V$461,Q$4,0)</f>
        <v>4</v>
      </c>
      <c r="R336" s="111" t="str">
        <f>VLOOKUP($A336,'PA GPS 2026 '!$A$4:$V$461,R$4,0)</f>
        <v>Númerica</v>
      </c>
      <c r="S336" s="111" t="str">
        <f>VLOOKUP($A336,'PA GPS 2026 '!$A$4:$V$461,S$4,0)</f>
        <v># de # de estrategias de difusión realizadas / 4 #  de estrategias de difusión a realizar</v>
      </c>
      <c r="T336" s="112">
        <f>VLOOKUP($A336,'PA GPS 2026 '!$A$4:$V$461,T$4,0)</f>
        <v>46041</v>
      </c>
      <c r="U336" s="112">
        <f>VLOOKUP($A336,'PA GPS 2026 '!$A$4:$V$461,U$4,0)</f>
        <v>46386</v>
      </c>
      <c r="V336" s="111" t="str">
        <f>VLOOKUP($A336,'PA GPS 2026 '!$A$4:$V$461,V$4,0)</f>
        <v>3000-DESPACHO DEL SUPERINTENDENTE DELEGADO PARA LA PROTECCIÓN DEL CONSUMIDOR;
3003-GRUPO DE TRABAJO DE APOYO A LA RED NACIONAL DE PROTECCIÓN  AL CONSUMIDOR;
3100-DIRECCION DE INVESTIGACIONES DE PROTECCION AL CONSUMIDOR;
73-GRUPO DE TRABAJO DE COMUNICACION</v>
      </c>
    </row>
    <row r="337" spans="1:22" ht="58.5" customHeight="1" x14ac:dyDescent="0.25">
      <c r="A337" s="12" t="s">
        <v>444</v>
      </c>
      <c r="B337" s="108" t="str">
        <f>VLOOKUP($A337,'PA GPS 2026 '!$A$4:$V$461,B$4,0)</f>
        <v>3000-DESPACHO DEL SUPERINTENDENTE DELEGADO PARA LA PROTECCIÓN DEL CONSUMIDOR</v>
      </c>
      <c r="C337" s="108">
        <f>VLOOKUP($A337,'PA GPS 2026 '!$A$4:$V$461,C$4,0)</f>
        <v>0</v>
      </c>
      <c r="D337" s="108" t="str">
        <f>VLOOKUP($A337,'PA GPS 2026 '!$A$4:$V$461,D$4,0)</f>
        <v>Actividad propia</v>
      </c>
      <c r="E337" s="108" t="str">
        <f>VLOOKUP($A337,'PA GPS 2026 '!$A$4:$V$461,E$4,0)</f>
        <v>3000.2.1</v>
      </c>
      <c r="F337" s="108" t="str">
        <f>VLOOKUP($A337,'PA GPS 2026 '!$A$4:$V$461,F$4,0)</f>
        <v>N/A</v>
      </c>
      <c r="G337" s="108" t="str">
        <f>VLOOKUP($A337,'PA GPS 2026 '!$A$4:$V$461,G$4,0)</f>
        <v>N/A</v>
      </c>
      <c r="H337" s="108" t="str">
        <f>VLOOKUP($A337,'PA GPS 2026 '!$A$4:$V$461,H$4,0)</f>
        <v>N/A</v>
      </c>
      <c r="I337" s="108" t="str">
        <f>VLOOKUP($A337,'PA GPS 2026 '!$A$4:$V$461,I$4,0)</f>
        <v>N/A</v>
      </c>
      <c r="J337" s="108" t="str">
        <f>VLOOKUP($A337,'PA GPS 2026 '!$A$4:$V$461,J$4,0)</f>
        <v>N/A</v>
      </c>
      <c r="K337" s="108" t="str">
        <f>VLOOKUP($A337,'PA GPS 2026 '!$A$4:$V$461,K$4,0)</f>
        <v>N/A</v>
      </c>
      <c r="L337" s="108" t="str">
        <f>VLOOKUP($A337,'PA GPS 2026 '!$A$4:$V$461,L$4,0)</f>
        <v>N/A</v>
      </c>
      <c r="M337" s="108" t="str">
        <f>VLOOKUP($A337,'PA GPS 2026 '!$A$4:$V$461,M$4,0)</f>
        <v>N/A</v>
      </c>
      <c r="N337" s="108" t="str">
        <f>VLOOKUP($A337,'PA GPS 2026 '!$A$4:$V$461,N$4,0)</f>
        <v>N/A</v>
      </c>
      <c r="O337" s="108" t="str">
        <f>VLOOKUP($A337,'PA GPS 2026 '!$A$4:$V$461,O$4,0)</f>
        <v>Definir el alcance de las estrategias de difusión  (Documento con la planificación de las estrategias realizado)</v>
      </c>
      <c r="P337" s="108">
        <f>VLOOKUP($A337,'PA GPS 2026 '!$A$4:$V$461,P$4,0)</f>
        <v>25</v>
      </c>
      <c r="Q337" s="108">
        <f>VLOOKUP($A337,'PA GPS 2026 '!$A$4:$V$461,Q$4,0)</f>
        <v>1</v>
      </c>
      <c r="R337" s="108" t="str">
        <f>VLOOKUP($A337,'PA GPS 2026 '!$A$4:$V$461,R$4,0)</f>
        <v>Númerica</v>
      </c>
      <c r="S337" s="108" t="str">
        <f>VLOOKUP($A337,'PA GPS 2026 '!$A$4:$V$461,S$4,0)</f>
        <v># de # documento con la planificación realizado / 1 # documento con la planificación a realizar</v>
      </c>
      <c r="T337" s="109">
        <f>VLOOKUP($A337,'PA GPS 2026 '!$A$4:$V$461,T$4,0)</f>
        <v>46041</v>
      </c>
      <c r="U337" s="109">
        <f>VLOOKUP($A337,'PA GPS 2026 '!$A$4:$V$461,U$4,0)</f>
        <v>46069</v>
      </c>
      <c r="V337" s="108" t="str">
        <f>VLOOKUP($A337,'PA GPS 2026 '!$A$4:$V$461,V$4,0)</f>
        <v>3000-DESPACHO DEL SUPERINTENDENTE DELEGADO PARA LA PROTECCIÓN DEL CONSUMIDOR;
3100-DIRECCION DE INVESTIGACIONES DE PROTECCION AL CONSUMIDOR</v>
      </c>
    </row>
    <row r="338" spans="1:22" ht="58.5" customHeight="1" x14ac:dyDescent="0.25">
      <c r="A338" s="12" t="s">
        <v>445</v>
      </c>
      <c r="B338" s="108" t="str">
        <f>VLOOKUP($A338,'PA GPS 2026 '!$A$4:$V$461,B$4,0)</f>
        <v>3000-DESPACHO DEL SUPERINTENDENTE DELEGADO PARA LA PROTECCIÓN DEL CONSUMIDOR</v>
      </c>
      <c r="C338" s="108">
        <f>VLOOKUP($A338,'PA GPS 2026 '!$A$4:$V$461,C$4,0)</f>
        <v>0</v>
      </c>
      <c r="D338" s="108" t="str">
        <f>VLOOKUP($A338,'PA GPS 2026 '!$A$4:$V$461,D$4,0)</f>
        <v>Actividad sin participación</v>
      </c>
      <c r="E338" s="108" t="str">
        <f>VLOOKUP($A338,'PA GPS 2026 '!$A$4:$V$461,E$4,0)</f>
        <v>3000.2.2</v>
      </c>
      <c r="F338" s="108" t="str">
        <f>VLOOKUP($A338,'PA GPS 2026 '!$A$4:$V$461,F$4,0)</f>
        <v>N/A</v>
      </c>
      <c r="G338" s="108" t="str">
        <f>VLOOKUP($A338,'PA GPS 2026 '!$A$4:$V$461,G$4,0)</f>
        <v>N/A</v>
      </c>
      <c r="H338" s="108" t="str">
        <f>VLOOKUP($A338,'PA GPS 2026 '!$A$4:$V$461,H$4,0)</f>
        <v>N/A</v>
      </c>
      <c r="I338" s="108" t="str">
        <f>VLOOKUP($A338,'PA GPS 2026 '!$A$4:$V$461,I$4,0)</f>
        <v>N/A</v>
      </c>
      <c r="J338" s="108" t="str">
        <f>VLOOKUP($A338,'PA GPS 2026 '!$A$4:$V$461,J$4,0)</f>
        <v>N/A</v>
      </c>
      <c r="K338" s="108" t="str">
        <f>VLOOKUP($A338,'PA GPS 2026 '!$A$4:$V$461,K$4,0)</f>
        <v>N/A</v>
      </c>
      <c r="L338" s="108" t="str">
        <f>VLOOKUP($A338,'PA GPS 2026 '!$A$4:$V$461,L$4,0)</f>
        <v>N/A</v>
      </c>
      <c r="M338" s="108" t="str">
        <f>VLOOKUP($A338,'PA GPS 2026 '!$A$4:$V$461,M$4,0)</f>
        <v>N/A</v>
      </c>
      <c r="N338" s="108" t="str">
        <f>VLOOKUP($A338,'PA GPS 2026 '!$A$4:$V$461,N$4,0)</f>
        <v>N/A</v>
      </c>
      <c r="O338" s="108" t="str">
        <f>VLOOKUP($A338,'PA GPS 2026 '!$A$4:$V$461,O$4,0)</f>
        <v>Diseñar la campaña informativa y los productos de divulgación (correo electrónico con las piezas diseñadas)</v>
      </c>
      <c r="P338" s="108">
        <f>VLOOKUP($A338,'PA GPS 2026 '!$A$4:$V$461,P$4,0)</f>
        <v>0</v>
      </c>
      <c r="Q338" s="108">
        <f>VLOOKUP($A338,'PA GPS 2026 '!$A$4:$V$461,Q$4,0)</f>
        <v>1</v>
      </c>
      <c r="R338" s="108" t="str">
        <f>VLOOKUP($A338,'PA GPS 2026 '!$A$4:$V$461,R$4,0)</f>
        <v>Númerica</v>
      </c>
      <c r="S338" s="108" t="str">
        <f>VLOOKUP($A338,'PA GPS 2026 '!$A$4:$V$461,S$4,0)</f>
        <v># de # de piezas diseñadas de la campaña informativa y productos de divulgación / 1 # de piezas a diseñar de la campaña informativa y productos de divulgación</v>
      </c>
      <c r="T338" s="109">
        <f>VLOOKUP($A338,'PA GPS 2026 '!$A$4:$V$461,T$4,0)</f>
        <v>46070</v>
      </c>
      <c r="U338" s="109">
        <f>VLOOKUP($A338,'PA GPS 2026 '!$A$4:$V$461,U$4,0)</f>
        <v>46112</v>
      </c>
      <c r="V338" s="108" t="str">
        <f>VLOOKUP($A338,'PA GPS 2026 '!$A$4:$V$461,V$4,0)</f>
        <v>73-GRUPO DE TRABAJO DE COMUNICACION</v>
      </c>
    </row>
    <row r="339" spans="1:22" ht="58.5" customHeight="1" x14ac:dyDescent="0.25">
      <c r="A339" s="12" t="s">
        <v>446</v>
      </c>
      <c r="B339" s="108" t="str">
        <f>VLOOKUP($A339,'PA GPS 2026 '!$A$4:$V$461,B$4,0)</f>
        <v>3000-DESPACHO DEL SUPERINTENDENTE DELEGADO PARA LA PROTECCIÓN DEL CONSUMIDOR</v>
      </c>
      <c r="C339" s="108">
        <f>VLOOKUP($A339,'PA GPS 2026 '!$A$4:$V$461,C$4,0)</f>
        <v>0</v>
      </c>
      <c r="D339" s="108" t="str">
        <f>VLOOKUP($A339,'PA GPS 2026 '!$A$4:$V$461,D$4,0)</f>
        <v>Actividad propia</v>
      </c>
      <c r="E339" s="108" t="str">
        <f>VLOOKUP($A339,'PA GPS 2026 '!$A$4:$V$461,E$4,0)</f>
        <v>3000.2.3</v>
      </c>
      <c r="F339" s="108" t="str">
        <f>VLOOKUP($A339,'PA GPS 2026 '!$A$4:$V$461,F$4,0)</f>
        <v>N/A</v>
      </c>
      <c r="G339" s="108" t="str">
        <f>VLOOKUP($A339,'PA GPS 2026 '!$A$4:$V$461,G$4,0)</f>
        <v>N/A</v>
      </c>
      <c r="H339" s="108" t="str">
        <f>VLOOKUP($A339,'PA GPS 2026 '!$A$4:$V$461,H$4,0)</f>
        <v>N/A</v>
      </c>
      <c r="I339" s="108" t="str">
        <f>VLOOKUP($A339,'PA GPS 2026 '!$A$4:$V$461,I$4,0)</f>
        <v>N/A</v>
      </c>
      <c r="J339" s="108" t="str">
        <f>VLOOKUP($A339,'PA GPS 2026 '!$A$4:$V$461,J$4,0)</f>
        <v>N/A</v>
      </c>
      <c r="K339" s="108" t="str">
        <f>VLOOKUP($A339,'PA GPS 2026 '!$A$4:$V$461,K$4,0)</f>
        <v>N/A</v>
      </c>
      <c r="L339" s="108" t="str">
        <f>VLOOKUP($A339,'PA GPS 2026 '!$A$4:$V$461,L$4,0)</f>
        <v>N/A</v>
      </c>
      <c r="M339" s="108" t="str">
        <f>VLOOKUP($A339,'PA GPS 2026 '!$A$4:$V$461,M$4,0)</f>
        <v>N/A</v>
      </c>
      <c r="N339" s="108" t="str">
        <f>VLOOKUP($A339,'PA GPS 2026 '!$A$4:$V$461,N$4,0)</f>
        <v>N/A</v>
      </c>
      <c r="O339" s="108" t="str">
        <f>VLOOKUP($A339,'PA GPS 2026 '!$A$4:$V$461,O$4,0)</f>
        <v>Realizar las estrategias de difusión en materia del sector inmobiliario (Informes de las estrategias realizadas/listados de asistencias)</v>
      </c>
      <c r="P339" s="108">
        <f>VLOOKUP($A339,'PA GPS 2026 '!$A$4:$V$461,P$4,0)</f>
        <v>75</v>
      </c>
      <c r="Q339" s="108">
        <f>VLOOKUP($A339,'PA GPS 2026 '!$A$4:$V$461,Q$4,0)</f>
        <v>4</v>
      </c>
      <c r="R339" s="108" t="str">
        <f>VLOOKUP($A339,'PA GPS 2026 '!$A$4:$V$461,R$4,0)</f>
        <v>Númerica</v>
      </c>
      <c r="S339" s="108" t="str">
        <f>VLOOKUP($A339,'PA GPS 2026 '!$A$4:$V$461,S$4,0)</f>
        <v># de # de estrategias de difusión realizadas / 4 #  de estrategias de difusión a realizar</v>
      </c>
      <c r="T339" s="109">
        <f>VLOOKUP($A339,'PA GPS 2026 '!$A$4:$V$461,T$4,0)</f>
        <v>46118</v>
      </c>
      <c r="U339" s="109">
        <f>VLOOKUP($A339,'PA GPS 2026 '!$A$4:$V$461,U$4,0)</f>
        <v>46386</v>
      </c>
      <c r="V339" s="108" t="str">
        <f>VLOOKUP($A339,'PA GPS 2026 '!$A$4:$V$461,V$4,0)</f>
        <v>3000-DESPACHO DEL SUPERINTENDENTE DELEGADO PARA LA PROTECCIÓN DEL CONSUMIDOR;
3003-GRUPO DE TRABAJO DE APOYO A LA RED NACIONAL DE PROTECCIÓN  AL CONSUMIDOR;
3100-DIRECCION DE INVESTIGACIONES DE PROTECCION AL CONSUMIDOR</v>
      </c>
    </row>
    <row r="340" spans="1:22" ht="58.5" customHeight="1" x14ac:dyDescent="0.25">
      <c r="A340" s="12" t="s">
        <v>447</v>
      </c>
      <c r="B340" s="111" t="str">
        <f>VLOOKUP($A340,'PA GPS 2026 '!$A$4:$V$461,B$4,0)</f>
        <v>3000-DESPACHO DEL SUPERINTENDENTE DELEGADO PARA LA PROTECCIÓN DEL CONSUMIDOR</v>
      </c>
      <c r="C340" s="111">
        <f>VLOOKUP($A340,'PA GPS 2026 '!$A$4:$V$461,C$4,0)</f>
        <v>0</v>
      </c>
      <c r="D340" s="111" t="str">
        <f>VLOOKUP($A340,'PA GPS 2026 '!$A$4:$V$461,D$4,0)</f>
        <v>Producto</v>
      </c>
      <c r="E340" s="111" t="str">
        <f>VLOOKUP($A340,'PA GPS 2026 '!$A$4:$V$461,E$4,0)</f>
        <v>3000.3</v>
      </c>
      <c r="F340" s="111" t="str">
        <f>VLOOKUP($A340,'PA GPS 2026 '!$A$4:$V$461,F$4,0)</f>
        <v>Operativo</v>
      </c>
      <c r="G340" s="111" t="str">
        <f>VLOOKUP($A340,'PA GPS 2026 '!$A$4:$V$461,G$4,0)</f>
        <v>Mejorar la oportunidad en la atención de trámites y servicios.</v>
      </c>
      <c r="H340" s="111" t="str">
        <f>VLOOKUP($A340,'PA GPS 2026 '!$A$4:$V$461,H$4,0)</f>
        <v>Avance promedio de cumplimiento de productos asociados a mejorar la oportunidad en la atención de trámites y servicios.</v>
      </c>
      <c r="I340" s="111" t="str">
        <f>VLOOKUP($A340,'PA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40" s="111" t="str">
        <f>VLOOKUP($A340,'PA GPS 2026 '!$A$4:$V$461,J$4,0)</f>
        <v>N/A</v>
      </c>
      <c r="K340" s="111" t="str">
        <f>VLOOKUP($A340,'PA GPS 2026 '!$A$4:$V$461,K$4,0)</f>
        <v>No</v>
      </c>
      <c r="L340" s="111" t="str">
        <f>VLOOKUP($A340,'PA GPS 2026 '!$A$4:$V$461,L$4,0)</f>
        <v>FUNCIONAMIENTO</v>
      </c>
      <c r="M340" s="111" t="str">
        <f>VLOOKUP($A340,'PA GPS 2026 '!$A$4:$V$461,M$4,0)</f>
        <v>Política Servicio al Ciudadano_DIMENSIÓN Gestión con Valores para Resultados</v>
      </c>
      <c r="N340" s="111" t="str">
        <f>VLOOKUP($A340,'PA GPS 2026 '!$A$4:$V$461,N$4,0)</f>
        <v>PND - 4-04-1-c- Transformación productiva, internacionalización y acción climática - Políticas de competencia, consumidor e infraestructura de la calidad modernas</v>
      </c>
      <c r="O340" s="111" t="str">
        <f>VLOOKUP($A340,'PA GPS 2026 '!$A$4:$V$461,O$4,0)</f>
        <v>Boletín jurídico interno en materia de Protección al Consumidor realizados  (Correo electrónicos remitidos a la Delegatura y las Direcciones)</v>
      </c>
      <c r="P340" s="111">
        <f>VLOOKUP($A340,'PA GPS 2026 '!$A$4:$V$461,P$4,0)</f>
        <v>11</v>
      </c>
      <c r="Q340" s="111">
        <f>VLOOKUP($A340,'PA GPS 2026 '!$A$4:$V$461,Q$4,0)</f>
        <v>11</v>
      </c>
      <c r="R340" s="111" t="str">
        <f>VLOOKUP($A340,'PA GPS 2026 '!$A$4:$V$461,R$4,0)</f>
        <v>Númerica</v>
      </c>
      <c r="S340" s="111" t="str">
        <f>VLOOKUP($A340,'PA GPS 2026 '!$A$4:$V$461,S$4,0)</f>
        <v># de # Boletín jurídico difundidos / 11 # Boletín jurídico por difundir</v>
      </c>
      <c r="T340" s="112">
        <f>VLOOKUP($A340,'PA GPS 2026 '!$A$4:$V$461,T$4,0)</f>
        <v>46055</v>
      </c>
      <c r="U340" s="112">
        <f>VLOOKUP($A340,'PA GPS 2026 '!$A$4:$V$461,U$4,0)</f>
        <v>46386</v>
      </c>
      <c r="V340" s="111" t="str">
        <f>VLOOKUP($A340,'PA GPS 2026 '!$A$4:$V$461,V$4,0)</f>
        <v>3000-DESPACHO DEL SUPERINTENDENTE DELEGADO PARA LA PROTECCIÓN DEL CONSUMIDOR</v>
      </c>
    </row>
    <row r="341" spans="1:22" ht="58.5" customHeight="1" x14ac:dyDescent="0.25">
      <c r="A341" s="12" t="s">
        <v>448</v>
      </c>
      <c r="B341" s="108" t="str">
        <f>VLOOKUP($A341,'PA GPS 2026 '!$A$4:$V$461,B$4,0)</f>
        <v>3000-DESPACHO DEL SUPERINTENDENTE DELEGADO PARA LA PROTECCIÓN DEL CONSUMIDOR</v>
      </c>
      <c r="C341" s="108">
        <f>VLOOKUP($A341,'PA GPS 2026 '!$A$4:$V$461,C$4,0)</f>
        <v>0</v>
      </c>
      <c r="D341" s="108" t="str">
        <f>VLOOKUP($A341,'PA GPS 2026 '!$A$4:$V$461,D$4,0)</f>
        <v>Actividad propia</v>
      </c>
      <c r="E341" s="108" t="str">
        <f>VLOOKUP($A341,'PA GPS 2026 '!$A$4:$V$461,E$4,0)</f>
        <v>3000.3.1</v>
      </c>
      <c r="F341" s="108" t="str">
        <f>VLOOKUP($A341,'PA GPS 2026 '!$A$4:$V$461,F$4,0)</f>
        <v>N/A</v>
      </c>
      <c r="G341" s="108" t="str">
        <f>VLOOKUP($A341,'PA GPS 2026 '!$A$4:$V$461,G$4,0)</f>
        <v>N/A</v>
      </c>
      <c r="H341" s="108" t="str">
        <f>VLOOKUP($A341,'PA GPS 2026 '!$A$4:$V$461,H$4,0)</f>
        <v>N/A</v>
      </c>
      <c r="I341" s="108" t="str">
        <f>VLOOKUP($A341,'PA GPS 2026 '!$A$4:$V$461,I$4,0)</f>
        <v>N/A</v>
      </c>
      <c r="J341" s="108" t="str">
        <f>VLOOKUP($A341,'PA GPS 2026 '!$A$4:$V$461,J$4,0)</f>
        <v>N/A</v>
      </c>
      <c r="K341" s="108" t="str">
        <f>VLOOKUP($A341,'PA GPS 2026 '!$A$4:$V$461,K$4,0)</f>
        <v>N/A</v>
      </c>
      <c r="L341" s="108" t="str">
        <f>VLOOKUP($A341,'PA GPS 2026 '!$A$4:$V$461,L$4,0)</f>
        <v>N/A</v>
      </c>
      <c r="M341" s="108" t="str">
        <f>VLOOKUP($A341,'PA GPS 2026 '!$A$4:$V$461,M$4,0)</f>
        <v>N/A</v>
      </c>
      <c r="N341" s="108" t="str">
        <f>VLOOKUP($A341,'PA GPS 2026 '!$A$4:$V$461,N$4,0)</f>
        <v>N/A</v>
      </c>
      <c r="O341" s="108" t="str">
        <f>VLOOKUP($A341,'PA GPS 2026 '!$A$4:$V$461,O$4,0)</f>
        <v>Elaborar y aprobar el boletín jurídico por parte de la Delegatura (correo de aprobación)</v>
      </c>
      <c r="P341" s="108">
        <f>VLOOKUP($A341,'PA GPS 2026 '!$A$4:$V$461,P$4,0)</f>
        <v>25</v>
      </c>
      <c r="Q341" s="108">
        <f>VLOOKUP($A341,'PA GPS 2026 '!$A$4:$V$461,Q$4,0)</f>
        <v>11</v>
      </c>
      <c r="R341" s="108" t="str">
        <f>VLOOKUP($A341,'PA GPS 2026 '!$A$4:$V$461,R$4,0)</f>
        <v>Númerica</v>
      </c>
      <c r="S341" s="108" t="str">
        <f>VLOOKUP($A341,'PA GPS 2026 '!$A$4:$V$461,S$4,0)</f>
        <v># de # documento con la planificación realizado / 11 # documento con la planificación a realizar</v>
      </c>
      <c r="T341" s="109">
        <f>VLOOKUP($A341,'PA GPS 2026 '!$A$4:$V$461,T$4,0)</f>
        <v>46055</v>
      </c>
      <c r="U341" s="109">
        <f>VLOOKUP($A341,'PA GPS 2026 '!$A$4:$V$461,U$4,0)</f>
        <v>46386</v>
      </c>
      <c r="V341" s="108" t="str">
        <f>VLOOKUP($A341,'PA GPS 2026 '!$A$4:$V$461,V$4,0)</f>
        <v>3000-DESPACHO DEL SUPERINTENDENTE DELEGADO PARA LA PROTECCIÓN DEL CONSUMIDOR</v>
      </c>
    </row>
    <row r="342" spans="1:22" ht="58.5" customHeight="1" x14ac:dyDescent="0.25">
      <c r="A342" s="12" t="s">
        <v>449</v>
      </c>
      <c r="B342" s="108" t="str">
        <f>VLOOKUP($A342,'PA GPS 2026 '!$A$4:$V$461,B$4,0)</f>
        <v>3000-DESPACHO DEL SUPERINTENDENTE DELEGADO PARA LA PROTECCIÓN DEL CONSUMIDOR</v>
      </c>
      <c r="C342" s="108">
        <f>VLOOKUP($A342,'PA GPS 2026 '!$A$4:$V$461,C$4,0)</f>
        <v>0</v>
      </c>
      <c r="D342" s="108" t="str">
        <f>VLOOKUP($A342,'PA GPS 2026 '!$A$4:$V$461,D$4,0)</f>
        <v>Actividad propia</v>
      </c>
      <c r="E342" s="108" t="str">
        <f>VLOOKUP($A342,'PA GPS 2026 '!$A$4:$V$461,E$4,0)</f>
        <v>3000.3.2</v>
      </c>
      <c r="F342" s="108" t="str">
        <f>VLOOKUP($A342,'PA GPS 2026 '!$A$4:$V$461,F$4,0)</f>
        <v>N/A</v>
      </c>
      <c r="G342" s="108" t="str">
        <f>VLOOKUP($A342,'PA GPS 2026 '!$A$4:$V$461,G$4,0)</f>
        <v>N/A</v>
      </c>
      <c r="H342" s="108" t="str">
        <f>VLOOKUP($A342,'PA GPS 2026 '!$A$4:$V$461,H$4,0)</f>
        <v>N/A</v>
      </c>
      <c r="I342" s="108" t="str">
        <f>VLOOKUP($A342,'PA GPS 2026 '!$A$4:$V$461,I$4,0)</f>
        <v>N/A</v>
      </c>
      <c r="J342" s="108" t="str">
        <f>VLOOKUP($A342,'PA GPS 2026 '!$A$4:$V$461,J$4,0)</f>
        <v>N/A</v>
      </c>
      <c r="K342" s="108" t="str">
        <f>VLOOKUP($A342,'PA GPS 2026 '!$A$4:$V$461,K$4,0)</f>
        <v>N/A</v>
      </c>
      <c r="L342" s="108" t="str">
        <f>VLOOKUP($A342,'PA GPS 2026 '!$A$4:$V$461,L$4,0)</f>
        <v>N/A</v>
      </c>
      <c r="M342" s="108" t="str">
        <f>VLOOKUP($A342,'PA GPS 2026 '!$A$4:$V$461,M$4,0)</f>
        <v>N/A</v>
      </c>
      <c r="N342" s="108" t="str">
        <f>VLOOKUP($A342,'PA GPS 2026 '!$A$4:$V$461,N$4,0)</f>
        <v>N/A</v>
      </c>
      <c r="O342" s="108" t="str">
        <f>VLOOKUP($A342,'PA GPS 2026 '!$A$4:$V$461,O$4,0)</f>
        <v>Realizar la difusión de los boletines jurídicos internos en materia de Protección al Consumidor (Correo electrónicos)</v>
      </c>
      <c r="P342" s="108">
        <f>VLOOKUP($A342,'PA GPS 2026 '!$A$4:$V$461,P$4,0)</f>
        <v>75</v>
      </c>
      <c r="Q342" s="108">
        <f>VLOOKUP($A342,'PA GPS 2026 '!$A$4:$V$461,Q$4,0)</f>
        <v>11</v>
      </c>
      <c r="R342" s="108" t="str">
        <f>VLOOKUP($A342,'PA GPS 2026 '!$A$4:$V$461,R$4,0)</f>
        <v>Númerica</v>
      </c>
      <c r="S342" s="108" t="str">
        <f>VLOOKUP($A342,'PA GPS 2026 '!$A$4:$V$461,S$4,0)</f>
        <v># de # Boletín jurídico difundidos / 11 # Boletín jurídico por difundir</v>
      </c>
      <c r="T342" s="109">
        <f>VLOOKUP($A342,'PA GPS 2026 '!$A$4:$V$461,T$4,0)</f>
        <v>46055</v>
      </c>
      <c r="U342" s="109">
        <f>VLOOKUP($A342,'PA GPS 2026 '!$A$4:$V$461,U$4,0)</f>
        <v>46386</v>
      </c>
      <c r="V342" s="108" t="str">
        <f>VLOOKUP($A342,'PA GPS 2026 '!$A$4:$V$461,V$4,0)</f>
        <v>3000-DESPACHO DEL SUPERINTENDENTE DELEGADO PARA LA PROTECCIÓN DEL CONSUMIDOR</v>
      </c>
    </row>
    <row r="343" spans="1:22" ht="58.5" customHeight="1" x14ac:dyDescent="0.25">
      <c r="A343" s="12" t="s">
        <v>450</v>
      </c>
      <c r="B343" s="111" t="str">
        <f>VLOOKUP($A343,'PA GPS 2026 '!$A$4:$V$461,B$4,0)</f>
        <v>3000-DESPACHO DEL SUPERINTENDENTE DELEGADO PARA LA PROTECCIÓN DEL CONSUMIDOR</v>
      </c>
      <c r="C343" s="111">
        <f>VLOOKUP($A343,'PA GPS 2026 '!$A$4:$V$461,C$4,0)</f>
        <v>0</v>
      </c>
      <c r="D343" s="111" t="str">
        <f>VLOOKUP($A343,'PA GPS 2026 '!$A$4:$V$461,D$4,0)</f>
        <v>Producto</v>
      </c>
      <c r="E343" s="111" t="str">
        <f>VLOOKUP($A343,'PA GPS 2026 '!$A$4:$V$461,E$4,0)</f>
        <v>3000.4</v>
      </c>
      <c r="F343" s="111" t="str">
        <f>VLOOKUP($A343,'PA GPS 2026 '!$A$4:$V$461,F$4,0)</f>
        <v>Operativo</v>
      </c>
      <c r="G343" s="111" t="str">
        <f>VLOOKUP($A343,'PA GPS 2026 '!$A$4:$V$461,G$4,0)</f>
        <v>Fortalecer el Sistema Integral de Gestión Institucional en el marco del Modelo Integrado de Planeación y gestión para mejorar la prestación del servicio.</v>
      </c>
      <c r="H343" s="111" t="str">
        <f>VLOOKUP($A343,'PA GPS 2026 '!$A$4:$V$461,H$4,0)</f>
        <v xml:space="preserve">Cumplimiento de productos del PAI asociados a Fortacer el Sistema Integral de Gestión Institucional para mejorar la prestación del servicio. 
</v>
      </c>
      <c r="I343" s="111" t="str">
        <f>VLOOKUP($A343,'PA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3" s="111" t="str">
        <f>VLOOKUP($A343,'PA GPS 2026 '!$A$4:$V$461,J$4,0)</f>
        <v>N/A</v>
      </c>
      <c r="K343" s="111" t="str">
        <f>VLOOKUP($A343,'PA GPS 2026 '!$A$4:$V$461,K$4,0)</f>
        <v>Si</v>
      </c>
      <c r="L343" s="111" t="str">
        <f>VLOOKUP($A343,'PA GPS 2026 '!$A$4:$V$461,L$4,0)</f>
        <v>FUNCIONAMIENTO</v>
      </c>
      <c r="M343" s="111" t="str">
        <f>VLOOKUP($A343,'PA GPS 2026 '!$A$4:$V$461,M$4,0)</f>
        <v>Política Servicio al Ciudadano_DIMENSIÓN Gestión con Valores para Resultados</v>
      </c>
      <c r="N343" s="111" t="str">
        <f>VLOOKUP($A343,'PA GPS 2026 '!$A$4:$V$461,N$4,0)</f>
        <v>PND - 4-04-1-c- Transformación productiva, internacionalización y acción climática - Políticas de competencia, consumidor e infraestructura de la calidad modernas</v>
      </c>
      <c r="O343" s="111" t="str">
        <f>VLOOKUP($A343,'PA GPS 2026 '!$A$4:$V$461,O$4,0)</f>
        <v>Socialización de las sanciones más relevantes en materia de protección al consumidor (Captura de pantalla con los contenidos publicados).</v>
      </c>
      <c r="P343" s="111">
        <f>VLOOKUP($A343,'PA GPS 2026 '!$A$4:$V$461,P$4,0)</f>
        <v>11</v>
      </c>
      <c r="Q343" s="111">
        <f>VLOOKUP($A343,'PA GPS 2026 '!$A$4:$V$461,Q$4,0)</f>
        <v>4</v>
      </c>
      <c r="R343" s="111" t="str">
        <f>VLOOKUP($A343,'PA GPS 2026 '!$A$4:$V$461,R$4,0)</f>
        <v>Númerica</v>
      </c>
      <c r="S343" s="111" t="str">
        <f>VLOOKUP($A343,'PA GPS 2026 '!$A$4:$V$461,S$4,0)</f>
        <v># de # de reportes de sancionados publicados / 4 # de reportes de sancionados a publicar</v>
      </c>
      <c r="T343" s="112">
        <f>VLOOKUP($A343,'PA GPS 2026 '!$A$4:$V$461,T$4,0)</f>
        <v>46041</v>
      </c>
      <c r="U343" s="112">
        <f>VLOOKUP($A343,'PA GPS 2026 '!$A$4:$V$461,U$4,0)</f>
        <v>46386</v>
      </c>
      <c r="V343" s="111" t="str">
        <f>VLOOKUP($A343,'PA GPS 2026 '!$A$4:$V$461,V$4,0)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344" spans="1:22" ht="58.5" customHeight="1" x14ac:dyDescent="0.25">
      <c r="A344" s="12" t="s">
        <v>452</v>
      </c>
      <c r="B344" s="108" t="str">
        <f>VLOOKUP($A344,'PA GPS 2026 '!$A$4:$V$461,B$4,0)</f>
        <v>3000-DESPACHO DEL SUPERINTENDENTE DELEGADO PARA LA PROTECCIÓN DEL CONSUMIDOR</v>
      </c>
      <c r="C344" s="108">
        <f>VLOOKUP($A344,'PA GPS 2026 '!$A$4:$V$461,C$4,0)</f>
        <v>0</v>
      </c>
      <c r="D344" s="108" t="str">
        <f>VLOOKUP($A344,'PA GPS 2026 '!$A$4:$V$461,D$4,0)</f>
        <v>Actividad propia</v>
      </c>
      <c r="E344" s="108" t="str">
        <f>VLOOKUP($A344,'PA GPS 2026 '!$A$4:$V$461,E$4,0)</f>
        <v>3000.4.1</v>
      </c>
      <c r="F344" s="108" t="str">
        <f>VLOOKUP($A344,'PA GPS 2026 '!$A$4:$V$461,F$4,0)</f>
        <v>N/A</v>
      </c>
      <c r="G344" s="108" t="str">
        <f>VLOOKUP($A344,'PA GPS 2026 '!$A$4:$V$461,G$4,0)</f>
        <v>N/A</v>
      </c>
      <c r="H344" s="108" t="str">
        <f>VLOOKUP($A344,'PA GPS 2026 '!$A$4:$V$461,H$4,0)</f>
        <v>N/A</v>
      </c>
      <c r="I344" s="108" t="str">
        <f>VLOOKUP($A344,'PA GPS 2026 '!$A$4:$V$461,I$4,0)</f>
        <v>N/A</v>
      </c>
      <c r="J344" s="108" t="str">
        <f>VLOOKUP($A344,'PA GPS 2026 '!$A$4:$V$461,J$4,0)</f>
        <v>N/A</v>
      </c>
      <c r="K344" s="108" t="str">
        <f>VLOOKUP($A344,'PA GPS 2026 '!$A$4:$V$461,K$4,0)</f>
        <v>N/A</v>
      </c>
      <c r="L344" s="108" t="str">
        <f>VLOOKUP($A344,'PA GPS 2026 '!$A$4:$V$461,L$4,0)</f>
        <v>N/A</v>
      </c>
      <c r="M344" s="108" t="str">
        <f>VLOOKUP($A344,'PA GPS 2026 '!$A$4:$V$461,M$4,0)</f>
        <v>N/A</v>
      </c>
      <c r="N344" s="108" t="str">
        <f>VLOOKUP($A344,'PA GPS 2026 '!$A$4:$V$461,N$4,0)</f>
        <v>N/A</v>
      </c>
      <c r="O344" s="108" t="str">
        <f>VLOOKUP($A344,'PA GPS 2026 '!$A$4:$V$461,O$4,0)</f>
        <v>Establecer los criterios de selección de las decisiones por parte de la Delegatura y las direcciones (Documento con la planificación de las criterios realizado)</v>
      </c>
      <c r="P344" s="108">
        <f>VLOOKUP($A344,'PA GPS 2026 '!$A$4:$V$461,P$4,0)</f>
        <v>15</v>
      </c>
      <c r="Q344" s="108">
        <f>VLOOKUP($A344,'PA GPS 2026 '!$A$4:$V$461,Q$4,0)</f>
        <v>1</v>
      </c>
      <c r="R344" s="108" t="str">
        <f>VLOOKUP($A344,'PA GPS 2026 '!$A$4:$V$461,R$4,0)</f>
        <v>Númerica</v>
      </c>
      <c r="S344" s="108" t="str">
        <f>VLOOKUP($A344,'PA GPS 2026 '!$A$4:$V$461,S$4,0)</f>
        <v># de # documento con la planificación realizado / 1 # documento con la planificación a realizar</v>
      </c>
      <c r="T344" s="109">
        <f>VLOOKUP($A344,'PA GPS 2026 '!$A$4:$V$461,T$4,0)</f>
        <v>46041</v>
      </c>
      <c r="U344" s="109">
        <f>VLOOKUP($A344,'PA GPS 2026 '!$A$4:$V$461,U$4,0)</f>
        <v>46062</v>
      </c>
      <c r="V344" s="108" t="str">
        <f>VLOOKUP($A344,'PA GPS 2026 '!$A$4:$V$461,V$4,0)</f>
        <v>3000-DESPACHO DEL SUPERINTENDENTE DELEGADO PARA LA PROTECCIÓN DEL CONSUMIDOR;
3100-DIRECCION DE INVESTIGACIONES DE PROTECCION AL CONSUMIDOR;
3200-DIRECCIÓN DE INVESTIGACIONES DE PROTECCIÓN DE USUARIOS DE SERVICIOS DE COMUNICACIONES</v>
      </c>
    </row>
    <row r="345" spans="1:22" ht="58.5" customHeight="1" x14ac:dyDescent="0.25">
      <c r="A345" s="12" t="s">
        <v>454</v>
      </c>
      <c r="B345" s="108" t="str">
        <f>VLOOKUP($A345,'PA GPS 2026 '!$A$4:$V$461,B$4,0)</f>
        <v>3000-DESPACHO DEL SUPERINTENDENTE DELEGADO PARA LA PROTECCIÓN DEL CONSUMIDOR</v>
      </c>
      <c r="C345" s="108">
        <f>VLOOKUP($A345,'PA GPS 2026 '!$A$4:$V$461,C$4,0)</f>
        <v>0</v>
      </c>
      <c r="D345" s="108" t="str">
        <f>VLOOKUP($A345,'PA GPS 2026 '!$A$4:$V$461,D$4,0)</f>
        <v>Actividad propia</v>
      </c>
      <c r="E345" s="108" t="str">
        <f>VLOOKUP($A345,'PA GPS 2026 '!$A$4:$V$461,E$4,0)</f>
        <v>3000.4.2</v>
      </c>
      <c r="F345" s="108" t="str">
        <f>VLOOKUP($A345,'PA GPS 2026 '!$A$4:$V$461,F$4,0)</f>
        <v>N/A</v>
      </c>
      <c r="G345" s="108" t="str">
        <f>VLOOKUP($A345,'PA GPS 2026 '!$A$4:$V$461,G$4,0)</f>
        <v>N/A</v>
      </c>
      <c r="H345" s="108" t="str">
        <f>VLOOKUP($A345,'PA GPS 2026 '!$A$4:$V$461,H$4,0)</f>
        <v>N/A</v>
      </c>
      <c r="I345" s="108" t="str">
        <f>VLOOKUP($A345,'PA GPS 2026 '!$A$4:$V$461,I$4,0)</f>
        <v>N/A</v>
      </c>
      <c r="J345" s="108" t="str">
        <f>VLOOKUP($A345,'PA GPS 2026 '!$A$4:$V$461,J$4,0)</f>
        <v>N/A</v>
      </c>
      <c r="K345" s="108" t="str">
        <f>VLOOKUP($A345,'PA GPS 2026 '!$A$4:$V$461,K$4,0)</f>
        <v>N/A</v>
      </c>
      <c r="L345" s="108" t="str">
        <f>VLOOKUP($A345,'PA GPS 2026 '!$A$4:$V$461,L$4,0)</f>
        <v>N/A</v>
      </c>
      <c r="M345" s="108" t="str">
        <f>VLOOKUP($A345,'PA GPS 2026 '!$A$4:$V$461,M$4,0)</f>
        <v>N/A</v>
      </c>
      <c r="N345" s="108" t="str">
        <f>VLOOKUP($A345,'PA GPS 2026 '!$A$4:$V$461,N$4,0)</f>
        <v>N/A</v>
      </c>
      <c r="O345" s="108" t="str">
        <f>VLOOKUP($A345,'PA GPS 2026 '!$A$4:$V$461,O$4,0)</f>
        <v>Remitir a OSCAE el brief con los contenidos propuestos (Correo con el brief remitido)</v>
      </c>
      <c r="P345" s="108">
        <f>VLOOKUP($A345,'PA GPS 2026 '!$A$4:$V$461,P$4,0)</f>
        <v>15</v>
      </c>
      <c r="Q345" s="108">
        <f>VLOOKUP($A345,'PA GPS 2026 '!$A$4:$V$461,Q$4,0)</f>
        <v>4</v>
      </c>
      <c r="R345" s="108" t="str">
        <f>VLOOKUP($A345,'PA GPS 2026 '!$A$4:$V$461,R$4,0)</f>
        <v>Númerica</v>
      </c>
      <c r="S345" s="108" t="str">
        <f>VLOOKUP($A345,'PA GPS 2026 '!$A$4:$V$461,S$4,0)</f>
        <v># de # de correos remitidos / 4 # de correos a remitir</v>
      </c>
      <c r="T345" s="109">
        <f>VLOOKUP($A345,'PA GPS 2026 '!$A$4:$V$461,T$4,0)</f>
        <v>46063</v>
      </c>
      <c r="U345" s="109">
        <f>VLOOKUP($A345,'PA GPS 2026 '!$A$4:$V$461,U$4,0)</f>
        <v>46386</v>
      </c>
      <c r="V345" s="108" t="str">
        <f>VLOOKUP($A345,'PA GPS 2026 '!$A$4:$V$461,V$4,0)</f>
        <v>3000-DESPACHO DEL SUPERINTENDENTE DELEGADO PARA LA PROTECCIÓN DEL CONSUMIDOR;
3100-DIRECCION DE INVESTIGACIONES DE PROTECCION AL CONSUMIDOR;
3200-DIRECCIÓN DE INVESTIGACIONES DE PROTECCIÓN DE USUARIOS DE SERVICIOS DE COMUNICACIONES</v>
      </c>
    </row>
    <row r="346" spans="1:22" ht="58.5" customHeight="1" x14ac:dyDescent="0.25">
      <c r="A346" s="12" t="s">
        <v>455</v>
      </c>
      <c r="B346" s="108" t="str">
        <f>VLOOKUP($A346,'PA GPS 2026 '!$A$4:$V$461,B$4,0)</f>
        <v>3000-DESPACHO DEL SUPERINTENDENTE DELEGADO PARA LA PROTECCIÓN DEL CONSUMIDOR</v>
      </c>
      <c r="C346" s="108">
        <f>VLOOKUP($A346,'PA GPS 2026 '!$A$4:$V$461,C$4,0)</f>
        <v>0</v>
      </c>
      <c r="D346" s="108" t="str">
        <f>VLOOKUP($A346,'PA GPS 2026 '!$A$4:$V$461,D$4,0)</f>
        <v>Actividad sin participación</v>
      </c>
      <c r="E346" s="108" t="str">
        <f>VLOOKUP($A346,'PA GPS 2026 '!$A$4:$V$461,E$4,0)</f>
        <v>3000.4.3</v>
      </c>
      <c r="F346" s="108" t="str">
        <f>VLOOKUP($A346,'PA GPS 2026 '!$A$4:$V$461,F$4,0)</f>
        <v>N/A</v>
      </c>
      <c r="G346" s="108" t="str">
        <f>VLOOKUP($A346,'PA GPS 2026 '!$A$4:$V$461,G$4,0)</f>
        <v>N/A</v>
      </c>
      <c r="H346" s="108" t="str">
        <f>VLOOKUP($A346,'PA GPS 2026 '!$A$4:$V$461,H$4,0)</f>
        <v>N/A</v>
      </c>
      <c r="I346" s="108" t="str">
        <f>VLOOKUP($A346,'PA GPS 2026 '!$A$4:$V$461,I$4,0)</f>
        <v>N/A</v>
      </c>
      <c r="J346" s="108" t="str">
        <f>VLOOKUP($A346,'PA GPS 2026 '!$A$4:$V$461,J$4,0)</f>
        <v>N/A</v>
      </c>
      <c r="K346" s="108" t="str">
        <f>VLOOKUP($A346,'PA GPS 2026 '!$A$4:$V$461,K$4,0)</f>
        <v>N/A</v>
      </c>
      <c r="L346" s="108" t="str">
        <f>VLOOKUP($A346,'PA GPS 2026 '!$A$4:$V$461,L$4,0)</f>
        <v>N/A</v>
      </c>
      <c r="M346" s="108" t="str">
        <f>VLOOKUP($A346,'PA GPS 2026 '!$A$4:$V$461,M$4,0)</f>
        <v>N/A</v>
      </c>
      <c r="N346" s="108" t="str">
        <f>VLOOKUP($A346,'PA GPS 2026 '!$A$4:$V$461,N$4,0)</f>
        <v>N/A</v>
      </c>
      <c r="O346" s="108" t="str">
        <f>VLOOKUP($A346,'PA GPS 2026 '!$A$4:$V$461,O$4,0)</f>
        <v>Elaborar y presentar el concepto gráfico y racional de los contenidos (Correo electrónico en que se observe el concepto gráfico y racional)</v>
      </c>
      <c r="P346" s="108">
        <f>VLOOKUP($A346,'PA GPS 2026 '!$A$4:$V$461,P$4,0)</f>
        <v>0</v>
      </c>
      <c r="Q346" s="108">
        <f>VLOOKUP($A346,'PA GPS 2026 '!$A$4:$V$461,Q$4,0)</f>
        <v>4</v>
      </c>
      <c r="R346" s="108" t="str">
        <f>VLOOKUP($A346,'PA GPS 2026 '!$A$4:$V$461,R$4,0)</f>
        <v>Númerica</v>
      </c>
      <c r="S346" s="108" t="str">
        <f>VLOOKUP($A346,'PA GPS 2026 '!$A$4:$V$461,S$4,0)</f>
        <v># de # de concepto grafico elaborado / 4 # concepto grafico a elaborar</v>
      </c>
      <c r="T346" s="109">
        <f>VLOOKUP($A346,'PA GPS 2026 '!$A$4:$V$461,T$4,0)</f>
        <v>46063</v>
      </c>
      <c r="U346" s="109">
        <f>VLOOKUP($A346,'PA GPS 2026 '!$A$4:$V$461,U$4,0)</f>
        <v>46386</v>
      </c>
      <c r="V346" s="108" t="str">
        <f>VLOOKUP($A346,'PA GPS 2026 '!$A$4:$V$461,V$4,0)</f>
        <v>73-GRUPO DE TRABAJO DE COMUNICACION</v>
      </c>
    </row>
    <row r="347" spans="1:22" ht="58.5" customHeight="1" x14ac:dyDescent="0.25">
      <c r="A347" s="12" t="s">
        <v>456</v>
      </c>
      <c r="B347" s="108" t="str">
        <f>VLOOKUP($A347,'PA GPS 2026 '!$A$4:$V$461,B$4,0)</f>
        <v>3000-DESPACHO DEL SUPERINTENDENTE DELEGADO PARA LA PROTECCIÓN DEL CONSUMIDOR</v>
      </c>
      <c r="C347" s="108">
        <f>VLOOKUP($A347,'PA GPS 2026 '!$A$4:$V$461,C$4,0)</f>
        <v>0</v>
      </c>
      <c r="D347" s="108" t="str">
        <f>VLOOKUP($A347,'PA GPS 2026 '!$A$4:$V$461,D$4,0)</f>
        <v>Actividad propia</v>
      </c>
      <c r="E347" s="108" t="str">
        <f>VLOOKUP($A347,'PA GPS 2026 '!$A$4:$V$461,E$4,0)</f>
        <v>3000.4.4</v>
      </c>
      <c r="F347" s="108" t="str">
        <f>VLOOKUP($A347,'PA GPS 2026 '!$A$4:$V$461,F$4,0)</f>
        <v>N/A</v>
      </c>
      <c r="G347" s="108" t="str">
        <f>VLOOKUP($A347,'PA GPS 2026 '!$A$4:$V$461,G$4,0)</f>
        <v>N/A</v>
      </c>
      <c r="H347" s="108" t="str">
        <f>VLOOKUP($A347,'PA GPS 2026 '!$A$4:$V$461,H$4,0)</f>
        <v>N/A</v>
      </c>
      <c r="I347" s="108" t="str">
        <f>VLOOKUP($A347,'PA GPS 2026 '!$A$4:$V$461,I$4,0)</f>
        <v>N/A</v>
      </c>
      <c r="J347" s="108" t="str">
        <f>VLOOKUP($A347,'PA GPS 2026 '!$A$4:$V$461,J$4,0)</f>
        <v>N/A</v>
      </c>
      <c r="K347" s="108" t="str">
        <f>VLOOKUP($A347,'PA GPS 2026 '!$A$4:$V$461,K$4,0)</f>
        <v>N/A</v>
      </c>
      <c r="L347" s="108" t="str">
        <f>VLOOKUP($A347,'PA GPS 2026 '!$A$4:$V$461,L$4,0)</f>
        <v>N/A</v>
      </c>
      <c r="M347" s="108" t="str">
        <f>VLOOKUP($A347,'PA GPS 2026 '!$A$4:$V$461,M$4,0)</f>
        <v>N/A</v>
      </c>
      <c r="N347" s="108" t="str">
        <f>VLOOKUP($A347,'PA GPS 2026 '!$A$4:$V$461,N$4,0)</f>
        <v>N/A</v>
      </c>
      <c r="O347" s="108" t="str">
        <f>VLOOKUP($A347,'PA GPS 2026 '!$A$4:$V$461,O$4,0)</f>
        <v>Revisar y aprobar la propuesta (Correo electrónico con la propuesta aprobada)</v>
      </c>
      <c r="P347" s="108">
        <f>VLOOKUP($A347,'PA GPS 2026 '!$A$4:$V$461,P$4,0)</f>
        <v>70</v>
      </c>
      <c r="Q347" s="108">
        <f>VLOOKUP($A347,'PA GPS 2026 '!$A$4:$V$461,Q$4,0)</f>
        <v>4</v>
      </c>
      <c r="R347" s="108" t="str">
        <f>VLOOKUP($A347,'PA GPS 2026 '!$A$4:$V$461,R$4,0)</f>
        <v>Númerica</v>
      </c>
      <c r="S347" s="108" t="str">
        <f>VLOOKUP($A347,'PA GPS 2026 '!$A$4:$V$461,S$4,0)</f>
        <v># de # de propuestas revisadas / 4 # propuestas a revisar</v>
      </c>
      <c r="T347" s="109">
        <f>VLOOKUP($A347,'PA GPS 2026 '!$A$4:$V$461,T$4,0)</f>
        <v>46063</v>
      </c>
      <c r="U347" s="109">
        <f>VLOOKUP($A347,'PA GPS 2026 '!$A$4:$V$461,U$4,0)</f>
        <v>46386</v>
      </c>
      <c r="V347" s="108" t="str">
        <f>VLOOKUP($A347,'PA GPS 2026 '!$A$4:$V$461,V$4,0)</f>
        <v>3000-DESPACHO DEL SUPERINTENDENTE DELEGADO PARA LA PROTECCIÓN DEL CONSUMIDOR;
3100-DIRECCION DE INVESTIGACIONES DE PROTECCION AL CONSUMIDOR;
3200-DIRECCIÓN DE INVESTIGACIONES DE PROTECCIÓN DE USUARIOS DE SERVICIOS DE COMUNICACIONES</v>
      </c>
    </row>
    <row r="348" spans="1:22" ht="58.5" customHeight="1" x14ac:dyDescent="0.25">
      <c r="A348" s="12" t="s">
        <v>1285</v>
      </c>
      <c r="B348" s="108" t="str">
        <f>VLOOKUP($A348,'PA GPS 2026 '!$A$4:$V$461,B$4,0)</f>
        <v>3000-DESPACHO DEL SUPERINTENDENTE DELEGADO PARA LA PROTECCIÓN DEL CONSUMIDOR</v>
      </c>
      <c r="C348" s="108">
        <f>VLOOKUP($A348,'PA GPS 2026 '!$A$4:$V$461,C$4,0)</f>
        <v>0</v>
      </c>
      <c r="D348" s="108" t="str">
        <f>VLOOKUP($A348,'PA GPS 2026 '!$A$4:$V$461,D$4,0)</f>
        <v>Actividad sin participación</v>
      </c>
      <c r="E348" s="108" t="str">
        <f>VLOOKUP($A348,'PA GPS 2026 '!$A$4:$V$461,E$4,0)</f>
        <v>3000.4.5</v>
      </c>
      <c r="F348" s="108" t="str">
        <f>VLOOKUP($A348,'PA GPS 2026 '!$A$4:$V$461,F$4,0)</f>
        <v>N/A</v>
      </c>
      <c r="G348" s="108" t="str">
        <f>VLOOKUP($A348,'PA GPS 2026 '!$A$4:$V$461,G$4,0)</f>
        <v>N/A</v>
      </c>
      <c r="H348" s="108" t="str">
        <f>VLOOKUP($A348,'PA GPS 2026 '!$A$4:$V$461,H$4,0)</f>
        <v>N/A</v>
      </c>
      <c r="I348" s="108" t="str">
        <f>VLOOKUP($A348,'PA GPS 2026 '!$A$4:$V$461,I$4,0)</f>
        <v>N/A</v>
      </c>
      <c r="J348" s="108" t="str">
        <f>VLOOKUP($A348,'PA GPS 2026 '!$A$4:$V$461,J$4,0)</f>
        <v>N/A</v>
      </c>
      <c r="K348" s="108" t="str">
        <f>VLOOKUP($A348,'PA GPS 2026 '!$A$4:$V$461,K$4,0)</f>
        <v>N/A</v>
      </c>
      <c r="L348" s="108" t="str">
        <f>VLOOKUP($A348,'PA GPS 2026 '!$A$4:$V$461,L$4,0)</f>
        <v>N/A</v>
      </c>
      <c r="M348" s="108" t="str">
        <f>VLOOKUP($A348,'PA GPS 2026 '!$A$4:$V$461,M$4,0)</f>
        <v>N/A</v>
      </c>
      <c r="N348" s="108" t="str">
        <f>VLOOKUP($A348,'PA GPS 2026 '!$A$4:$V$461,N$4,0)</f>
        <v>N/A</v>
      </c>
      <c r="O348" s="108" t="str">
        <f>VLOOKUP($A348,'PA GPS 2026 '!$A$4:$V$461,O$4,0)</f>
        <v>Ejecutar la socialización de los contenidos sanciones más relevantes en materia de protección al consumidor. (Captura de pantalla con los contenidos publicados)</v>
      </c>
      <c r="P348" s="108">
        <f>VLOOKUP($A348,'PA GPS 2026 '!$A$4:$V$461,P$4,0)</f>
        <v>0</v>
      </c>
      <c r="Q348" s="108">
        <f>VLOOKUP($A348,'PA GPS 2026 '!$A$4:$V$461,Q$4,0)</f>
        <v>4</v>
      </c>
      <c r="R348" s="108" t="str">
        <f>VLOOKUP($A348,'PA GPS 2026 '!$A$4:$V$461,R$4,0)</f>
        <v>Númerica</v>
      </c>
      <c r="S348" s="108" t="str">
        <f>VLOOKUP($A348,'PA GPS 2026 '!$A$4:$V$461,S$4,0)</f>
        <v># de # de reportes de sancionados publicados / 4 # de reportes de sancionados a publicar</v>
      </c>
      <c r="T348" s="109">
        <f>VLOOKUP($A348,'PA GPS 2026 '!$A$4:$V$461,T$4,0)</f>
        <v>46063</v>
      </c>
      <c r="U348" s="109">
        <f>VLOOKUP($A348,'PA GPS 2026 '!$A$4:$V$461,U$4,0)</f>
        <v>46386</v>
      </c>
      <c r="V348" s="108" t="str">
        <f>VLOOKUP($A348,'PA GPS 2026 '!$A$4:$V$461,V$4,0)</f>
        <v>73-GRUPO DE TRABAJO DE COMUNICACION</v>
      </c>
    </row>
    <row r="349" spans="1:22" ht="58.5" customHeight="1" x14ac:dyDescent="0.25">
      <c r="A349" s="12" t="s">
        <v>457</v>
      </c>
      <c r="B349" s="111" t="str">
        <f>VLOOKUP($A349,'PA GPS 2026 '!$A$4:$V$461,B$4,0)</f>
        <v>3000-DESPACHO DEL SUPERINTENDENTE DELEGADO PARA LA PROTECCIÓN DEL CONSUMIDOR</v>
      </c>
      <c r="C349" s="111">
        <f>VLOOKUP($A349,'PA GPS 2026 '!$A$4:$V$461,C$4,0)</f>
        <v>0</v>
      </c>
      <c r="D349" s="111" t="str">
        <f>VLOOKUP($A349,'PA GPS 2026 '!$A$4:$V$461,D$4,0)</f>
        <v>Producto</v>
      </c>
      <c r="E349" s="111" t="str">
        <f>VLOOKUP($A349,'PA GPS 2026 '!$A$4:$V$461,E$4,0)</f>
        <v>3000.5</v>
      </c>
      <c r="F349" s="111" t="str">
        <f>VLOOKUP($A349,'PA GPS 2026 '!$A$4:$V$461,F$4,0)</f>
        <v>Operativo</v>
      </c>
      <c r="G349" s="111" t="str">
        <f>VLOOKUP($A349,'PA GPS 2026 '!$A$4:$V$461,G$4,0)</f>
        <v>Fortalecer el Sistema Integral de Gestión Institucional en el marco del Modelo Integrado de Planeación y gestión para mejorar la prestación del servicio.</v>
      </c>
      <c r="H349" s="111" t="str">
        <f>VLOOKUP($A349,'PA GPS 2026 '!$A$4:$V$461,H$4,0)</f>
        <v xml:space="preserve">Cumplimiento de productos del PAI asociados a Fortacer el Sistema Integral de Gestión Institucional para mejorar la prestación del servicio. 
</v>
      </c>
      <c r="I349" s="111" t="str">
        <f>VLOOKUP($A349,'PA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9" s="111" t="str">
        <f>VLOOKUP($A349,'PA GPS 2026 '!$A$4:$V$461,J$4,0)</f>
        <v>N/A</v>
      </c>
      <c r="K349" s="111" t="str">
        <f>VLOOKUP($A349,'PA GPS 2026 '!$A$4:$V$461,K$4,0)</f>
        <v>Si</v>
      </c>
      <c r="L349" s="111" t="str">
        <f>VLOOKUP($A349,'PA GPS 2026 '!$A$4:$V$461,L$4,0)</f>
        <v>FUNCIONAMIENTO</v>
      </c>
      <c r="M349" s="111" t="str">
        <f>VLOOKUP($A349,'PA GPS 2026 '!$A$4:$V$461,M$4,0)</f>
        <v>Política Gobierno Digital _DIMENSIÓN Gestión con Valores para Resultados</v>
      </c>
      <c r="N349" s="111" t="str">
        <f>VLOOKUP($A349,'PA GPS 2026 '!$A$4:$V$461,N$4,0)</f>
        <v>PND - 4-04-1-c- Transformación productiva, internacionalización y acción climática - Políticas de competencia, consumidor e infraestructura de la calidad modernas</v>
      </c>
      <c r="O349" s="111" t="str">
        <f>VLOOKUP($A349,'PA GPS 2026 '!$A$4:$V$461,O$4,0)</f>
        <v>Estrategia digital sobre campañas de seguridad, ejecutado (informe de seguimiento del plan de trabajo -brief- de la estrategia con las evidencias)</v>
      </c>
      <c r="P349" s="111">
        <f>VLOOKUP($A349,'PA GPS 2026 '!$A$4:$V$461,P$4,0)</f>
        <v>11</v>
      </c>
      <c r="Q349" s="111">
        <f>VLOOKUP($A349,'PA GPS 2026 '!$A$4:$V$461,Q$4,0)</f>
        <v>100</v>
      </c>
      <c r="R349" s="111" t="str">
        <f>VLOOKUP($A349,'PA GPS 2026 '!$A$4:$V$461,R$4,0)</f>
        <v>Porcentual</v>
      </c>
      <c r="S349" s="111" t="str">
        <f>VLOOKUP($A349,'PA GPS 2026 '!$A$4:$V$461,S$4,0)</f>
        <v>% de Actividades de la estrategia realizadas / 100% de Actividades de la estrategia programadas</v>
      </c>
      <c r="T349" s="112">
        <f>VLOOKUP($A349,'PA GPS 2026 '!$A$4:$V$461,T$4,0)</f>
        <v>46041</v>
      </c>
      <c r="U349" s="112">
        <f>VLOOKUP($A349,'PA GPS 2026 '!$A$4:$V$461,U$4,0)</f>
        <v>46386</v>
      </c>
      <c r="V349" s="111" t="str">
        <f>VLOOKUP($A349,'PA GPS 2026 '!$A$4:$V$461,V$4,0)</f>
        <v>3000-DESPACHO DEL SUPERINTENDENTE DELEGADO PARA LA PROTECCIÓN DEL CONSUMIDOR;
3100-DIRECCION DE INVESTIGACIONES DE PROTECCION AL CONSUMIDOR;
73-GRUPO DE TRABAJO DE COMUNICACION</v>
      </c>
    </row>
    <row r="350" spans="1:22" ht="58.5" customHeight="1" x14ac:dyDescent="0.25">
      <c r="A350" s="12" t="s">
        <v>458</v>
      </c>
      <c r="B350" s="108" t="str">
        <f>VLOOKUP($A350,'PA GPS 2026 '!$A$4:$V$461,B$4,0)</f>
        <v>3000-DESPACHO DEL SUPERINTENDENTE DELEGADO PARA LA PROTECCIÓN DEL CONSUMIDOR</v>
      </c>
      <c r="C350" s="108">
        <f>VLOOKUP($A350,'PA GPS 2026 '!$A$4:$V$461,C$4,0)</f>
        <v>0</v>
      </c>
      <c r="D350" s="108" t="str">
        <f>VLOOKUP($A350,'PA GPS 2026 '!$A$4:$V$461,D$4,0)</f>
        <v>Actividad propia</v>
      </c>
      <c r="E350" s="108" t="str">
        <f>VLOOKUP($A350,'PA GPS 2026 '!$A$4:$V$461,E$4,0)</f>
        <v>3000.5.1</v>
      </c>
      <c r="F350" s="108" t="str">
        <f>VLOOKUP($A350,'PA GPS 2026 '!$A$4:$V$461,F$4,0)</f>
        <v>N/A</v>
      </c>
      <c r="G350" s="108" t="str">
        <f>VLOOKUP($A350,'PA GPS 2026 '!$A$4:$V$461,G$4,0)</f>
        <v>N/A</v>
      </c>
      <c r="H350" s="108" t="str">
        <f>VLOOKUP($A350,'PA GPS 2026 '!$A$4:$V$461,H$4,0)</f>
        <v>N/A</v>
      </c>
      <c r="I350" s="108" t="str">
        <f>VLOOKUP($A350,'PA GPS 2026 '!$A$4:$V$461,I$4,0)</f>
        <v>N/A</v>
      </c>
      <c r="J350" s="108" t="str">
        <f>VLOOKUP($A350,'PA GPS 2026 '!$A$4:$V$461,J$4,0)</f>
        <v>N/A</v>
      </c>
      <c r="K350" s="108" t="str">
        <f>VLOOKUP($A350,'PA GPS 2026 '!$A$4:$V$461,K$4,0)</f>
        <v>N/A</v>
      </c>
      <c r="L350" s="108" t="str">
        <f>VLOOKUP($A350,'PA GPS 2026 '!$A$4:$V$461,L$4,0)</f>
        <v>N/A</v>
      </c>
      <c r="M350" s="108" t="str">
        <f>VLOOKUP($A350,'PA GPS 2026 '!$A$4:$V$461,M$4,0)</f>
        <v>N/A</v>
      </c>
      <c r="N350" s="108" t="str">
        <f>VLOOKUP($A350,'PA GPS 2026 '!$A$4:$V$461,N$4,0)</f>
        <v>N/A</v>
      </c>
      <c r="O350" s="108" t="str">
        <f>VLOOKUP($A350,'PA GPS 2026 '!$A$4:$V$461,O$4,0)</f>
        <v>Diligenciar y enviar al Grupo de trabajo de comunicaciones el brief de la campaña genérica previa concertación con OSCAE. (correo electrónico con el Brief diligenciado /único entregable)</v>
      </c>
      <c r="P350" s="108">
        <f>VLOOKUP($A350,'PA GPS 2026 '!$A$4:$V$461,P$4,0)</f>
        <v>25</v>
      </c>
      <c r="Q350" s="108">
        <f>VLOOKUP($A350,'PA GPS 2026 '!$A$4:$V$461,Q$4,0)</f>
        <v>1</v>
      </c>
      <c r="R350" s="108" t="str">
        <f>VLOOKUP($A350,'PA GPS 2026 '!$A$4:$V$461,R$4,0)</f>
        <v>Númerica</v>
      </c>
      <c r="S350" s="108" t="str">
        <f>VLOOKUP($A350,'PA GPS 2026 '!$A$4:$V$461,S$4,0)</f>
        <v># de Brief de la campaña genérica diligenciado y enviado / 1 Brief de campaña genérica a diligenciar y enviar</v>
      </c>
      <c r="T350" s="109">
        <f>VLOOKUP($A350,'PA GPS 2026 '!$A$4:$V$461,T$4,0)</f>
        <v>46041</v>
      </c>
      <c r="U350" s="109">
        <f>VLOOKUP($A350,'PA GPS 2026 '!$A$4:$V$461,U$4,0)</f>
        <v>46112</v>
      </c>
      <c r="V350" s="108" t="str">
        <f>VLOOKUP($A350,'PA GPS 2026 '!$A$4:$V$461,V$4,0)</f>
        <v>3000-DESPACHO DEL SUPERINTENDENTE DELEGADO PARA LA PROTECCIÓN DEL CONSUMIDOR;
3100-DIRECCION DE INVESTIGACIONES DE PROTECCION AL CONSUMIDOR</v>
      </c>
    </row>
    <row r="351" spans="1:22" ht="58.5" customHeight="1" x14ac:dyDescent="0.25">
      <c r="A351" s="12" t="s">
        <v>459</v>
      </c>
      <c r="B351" s="108" t="str">
        <f>VLOOKUP($A351,'PA GPS 2026 '!$A$4:$V$461,B$4,0)</f>
        <v>3000-DESPACHO DEL SUPERINTENDENTE DELEGADO PARA LA PROTECCIÓN DEL CONSUMIDOR</v>
      </c>
      <c r="C351" s="108">
        <f>VLOOKUP($A351,'PA GPS 2026 '!$A$4:$V$461,C$4,0)</f>
        <v>0</v>
      </c>
      <c r="D351" s="108" t="str">
        <f>VLOOKUP($A351,'PA GPS 2026 '!$A$4:$V$461,D$4,0)</f>
        <v>Actividad sin participación</v>
      </c>
      <c r="E351" s="108" t="str">
        <f>VLOOKUP($A351,'PA GPS 2026 '!$A$4:$V$461,E$4,0)</f>
        <v>3000.5.2</v>
      </c>
      <c r="F351" s="108" t="str">
        <f>VLOOKUP($A351,'PA GPS 2026 '!$A$4:$V$461,F$4,0)</f>
        <v>N/A</v>
      </c>
      <c r="G351" s="108" t="str">
        <f>VLOOKUP($A351,'PA GPS 2026 '!$A$4:$V$461,G$4,0)</f>
        <v>N/A</v>
      </c>
      <c r="H351" s="108" t="str">
        <f>VLOOKUP($A351,'PA GPS 2026 '!$A$4:$V$461,H$4,0)</f>
        <v>N/A</v>
      </c>
      <c r="I351" s="108" t="str">
        <f>VLOOKUP($A351,'PA GPS 2026 '!$A$4:$V$461,I$4,0)</f>
        <v>N/A</v>
      </c>
      <c r="J351" s="108" t="str">
        <f>VLOOKUP($A351,'PA GPS 2026 '!$A$4:$V$461,J$4,0)</f>
        <v>N/A</v>
      </c>
      <c r="K351" s="108" t="str">
        <f>VLOOKUP($A351,'PA GPS 2026 '!$A$4:$V$461,K$4,0)</f>
        <v>N/A</v>
      </c>
      <c r="L351" s="108" t="str">
        <f>VLOOKUP($A351,'PA GPS 2026 '!$A$4:$V$461,L$4,0)</f>
        <v>N/A</v>
      </c>
      <c r="M351" s="108" t="str">
        <f>VLOOKUP($A351,'PA GPS 2026 '!$A$4:$V$461,M$4,0)</f>
        <v>N/A</v>
      </c>
      <c r="N351" s="108" t="str">
        <f>VLOOKUP($A351,'PA GPS 2026 '!$A$4:$V$461,N$4,0)</f>
        <v>N/A</v>
      </c>
      <c r="O351" s="108" t="str">
        <f>VLOOKUP($A351,'PA GPS 2026 '!$A$4:$V$461,O$4,0)</f>
        <v>Presentar propuesta de difusión de la campaña de divulgación (Brief de presentación de campaña)</v>
      </c>
      <c r="P351" s="108">
        <f>VLOOKUP($A351,'PA GPS 2026 '!$A$4:$V$461,P$4,0)</f>
        <v>0</v>
      </c>
      <c r="Q351" s="108">
        <f>VLOOKUP($A351,'PA GPS 2026 '!$A$4:$V$461,Q$4,0)</f>
        <v>1</v>
      </c>
      <c r="R351" s="108" t="str">
        <f>VLOOKUP($A351,'PA GPS 2026 '!$A$4:$V$461,R$4,0)</f>
        <v>Númerica</v>
      </c>
      <c r="S351" s="108" t="str">
        <f>VLOOKUP($A351,'PA GPS 2026 '!$A$4:$V$461,S$4,0)</f>
        <v># de conceptos gráficos elaborados y presentados / 1 conceptos gráficos a elaborar y presentar</v>
      </c>
      <c r="T351" s="109">
        <f>VLOOKUP($A351,'PA GPS 2026 '!$A$4:$V$461,T$4,0)</f>
        <v>46113</v>
      </c>
      <c r="U351" s="109">
        <f>VLOOKUP($A351,'PA GPS 2026 '!$A$4:$V$461,U$4,0)</f>
        <v>46129</v>
      </c>
      <c r="V351" s="108" t="str">
        <f>VLOOKUP($A351,'PA GPS 2026 '!$A$4:$V$461,V$4,0)</f>
        <v>73-GRUPO DE TRABAJO DE COMUNICACION</v>
      </c>
    </row>
    <row r="352" spans="1:22" ht="58.5" customHeight="1" x14ac:dyDescent="0.25">
      <c r="A352" s="12" t="s">
        <v>1292</v>
      </c>
      <c r="B352" s="108" t="str">
        <f>VLOOKUP($A352,'PA GPS 2026 '!$A$4:$V$461,B$4,0)</f>
        <v>3000-DESPACHO DEL SUPERINTENDENTE DELEGADO PARA LA PROTECCIÓN DEL CONSUMIDOR</v>
      </c>
      <c r="C352" s="108">
        <f>VLOOKUP($A352,'PA GPS 2026 '!$A$4:$V$461,C$4,0)</f>
        <v>0</v>
      </c>
      <c r="D352" s="108" t="str">
        <f>VLOOKUP($A352,'PA GPS 2026 '!$A$4:$V$461,D$4,0)</f>
        <v>Actividad propia</v>
      </c>
      <c r="E352" s="108" t="str">
        <f>VLOOKUP($A352,'PA GPS 2026 '!$A$4:$V$461,E$4,0)</f>
        <v>3000.5.3</v>
      </c>
      <c r="F352" s="108" t="str">
        <f>VLOOKUP($A352,'PA GPS 2026 '!$A$4:$V$461,F$4,0)</f>
        <v>N/A</v>
      </c>
      <c r="G352" s="108" t="str">
        <f>VLOOKUP($A352,'PA GPS 2026 '!$A$4:$V$461,G$4,0)</f>
        <v>N/A</v>
      </c>
      <c r="H352" s="108" t="str">
        <f>VLOOKUP($A352,'PA GPS 2026 '!$A$4:$V$461,H$4,0)</f>
        <v>N/A</v>
      </c>
      <c r="I352" s="108" t="str">
        <f>VLOOKUP($A352,'PA GPS 2026 '!$A$4:$V$461,I$4,0)</f>
        <v>N/A</v>
      </c>
      <c r="J352" s="108" t="str">
        <f>VLOOKUP($A352,'PA GPS 2026 '!$A$4:$V$461,J$4,0)</f>
        <v>N/A</v>
      </c>
      <c r="K352" s="108" t="str">
        <f>VLOOKUP($A352,'PA GPS 2026 '!$A$4:$V$461,K$4,0)</f>
        <v>N/A</v>
      </c>
      <c r="L352" s="108" t="str">
        <f>VLOOKUP($A352,'PA GPS 2026 '!$A$4:$V$461,L$4,0)</f>
        <v>N/A</v>
      </c>
      <c r="M352" s="108" t="str">
        <f>VLOOKUP($A352,'PA GPS 2026 '!$A$4:$V$461,M$4,0)</f>
        <v>N/A</v>
      </c>
      <c r="N352" s="108" t="str">
        <f>VLOOKUP($A352,'PA GPS 2026 '!$A$4:$V$461,N$4,0)</f>
        <v>N/A</v>
      </c>
      <c r="O352" s="108" t="str">
        <f>VLOOKUP($A352,'PA GPS 2026 '!$A$4:$V$461,O$4,0)</f>
        <v>Revisar y aprobar la propuesta por parte del área responsable (única revisión) /correo electrónico con documento aprobado)</v>
      </c>
      <c r="P352" s="108">
        <f>VLOOKUP($A352,'PA GPS 2026 '!$A$4:$V$461,P$4,0)</f>
        <v>75</v>
      </c>
      <c r="Q352" s="108">
        <f>VLOOKUP($A352,'PA GPS 2026 '!$A$4:$V$461,Q$4,0)</f>
        <v>1</v>
      </c>
      <c r="R352" s="108" t="str">
        <f>VLOOKUP($A352,'PA GPS 2026 '!$A$4:$V$461,R$4,0)</f>
        <v>Númerica</v>
      </c>
      <c r="S352" s="108" t="str">
        <f>VLOOKUP($A352,'PA GPS 2026 '!$A$4:$V$461,S$4,0)</f>
        <v># de propuestas revisadas y aprobadas / 1 propuestas a revisar y aprobar</v>
      </c>
      <c r="T352" s="109">
        <f>VLOOKUP($A352,'PA GPS 2026 '!$A$4:$V$461,T$4,0)</f>
        <v>46132</v>
      </c>
      <c r="U352" s="109">
        <f>VLOOKUP($A352,'PA GPS 2026 '!$A$4:$V$461,U$4,0)</f>
        <v>46140</v>
      </c>
      <c r="V352" s="108" t="str">
        <f>VLOOKUP($A352,'PA GPS 2026 '!$A$4:$V$461,V$4,0)</f>
        <v>3000-DESPACHO DEL SUPERINTENDENTE DELEGADO PARA LA PROTECCIÓN DEL CONSUMIDOR;
3100-DIRECCION DE INVESTIGACIONES DE PROTECCION AL CONSUMIDOR</v>
      </c>
    </row>
    <row r="353" spans="1:22" ht="58.5" customHeight="1" x14ac:dyDescent="0.25">
      <c r="A353" s="12" t="s">
        <v>1293</v>
      </c>
      <c r="B353" s="108" t="str">
        <f>VLOOKUP($A353,'PA GPS 2026 '!$A$4:$V$461,B$4,0)</f>
        <v>3000-DESPACHO DEL SUPERINTENDENTE DELEGADO PARA LA PROTECCIÓN DEL CONSUMIDOR</v>
      </c>
      <c r="C353" s="108">
        <f>VLOOKUP($A353,'PA GPS 2026 '!$A$4:$V$461,C$4,0)</f>
        <v>0</v>
      </c>
      <c r="D353" s="108" t="str">
        <f>VLOOKUP($A353,'PA GPS 2026 '!$A$4:$V$461,D$4,0)</f>
        <v>Actividad sin participación</v>
      </c>
      <c r="E353" s="108" t="str">
        <f>VLOOKUP($A353,'PA GPS 2026 '!$A$4:$V$461,E$4,0)</f>
        <v>3000.5.4</v>
      </c>
      <c r="F353" s="108" t="str">
        <f>VLOOKUP($A353,'PA GPS 2026 '!$A$4:$V$461,F$4,0)</f>
        <v>N/A</v>
      </c>
      <c r="G353" s="108" t="str">
        <f>VLOOKUP($A353,'PA GPS 2026 '!$A$4:$V$461,G$4,0)</f>
        <v>N/A</v>
      </c>
      <c r="H353" s="108" t="str">
        <f>VLOOKUP($A353,'PA GPS 2026 '!$A$4:$V$461,H$4,0)</f>
        <v>N/A</v>
      </c>
      <c r="I353" s="108" t="str">
        <f>VLOOKUP($A353,'PA GPS 2026 '!$A$4:$V$461,I$4,0)</f>
        <v>N/A</v>
      </c>
      <c r="J353" s="108" t="str">
        <f>VLOOKUP($A353,'PA GPS 2026 '!$A$4:$V$461,J$4,0)</f>
        <v>N/A</v>
      </c>
      <c r="K353" s="108" t="str">
        <f>VLOOKUP($A353,'PA GPS 2026 '!$A$4:$V$461,K$4,0)</f>
        <v>N/A</v>
      </c>
      <c r="L353" s="108" t="str">
        <f>VLOOKUP($A353,'PA GPS 2026 '!$A$4:$V$461,L$4,0)</f>
        <v>N/A</v>
      </c>
      <c r="M353" s="108" t="str">
        <f>VLOOKUP($A353,'PA GPS 2026 '!$A$4:$V$461,M$4,0)</f>
        <v>N/A</v>
      </c>
      <c r="N353" s="108" t="str">
        <f>VLOOKUP($A353,'PA GPS 2026 '!$A$4:$V$461,N$4,0)</f>
        <v>N/A</v>
      </c>
      <c r="O353" s="108" t="str">
        <f>VLOOKUP($A353,'PA GPS 2026 '!$A$4:$V$461,O$4,0)</f>
        <v>Ejecutar la campaña (Capturas de pantalla de la publicación de la campaña)</v>
      </c>
      <c r="P353" s="108">
        <f>VLOOKUP($A353,'PA GPS 2026 '!$A$4:$V$461,P$4,0)</f>
        <v>0</v>
      </c>
      <c r="Q353" s="108">
        <f>VLOOKUP($A353,'PA GPS 2026 '!$A$4:$V$461,Q$4,0)</f>
        <v>100</v>
      </c>
      <c r="R353" s="108" t="str">
        <f>VLOOKUP($A353,'PA GPS 2026 '!$A$4:$V$461,R$4,0)</f>
        <v>Porcentual</v>
      </c>
      <c r="S353" s="108" t="str">
        <f>VLOOKUP($A353,'PA GPS 2026 '!$A$4:$V$461,S$4,0)</f>
        <v>% de Actividades ejecutadas de la campaña / 100% de Actividades de la campaña programadas</v>
      </c>
      <c r="T353" s="109">
        <f>VLOOKUP($A353,'PA GPS 2026 '!$A$4:$V$461,T$4,0)</f>
        <v>46141</v>
      </c>
      <c r="U353" s="109">
        <f>VLOOKUP($A353,'PA GPS 2026 '!$A$4:$V$461,U$4,0)</f>
        <v>46386</v>
      </c>
      <c r="V353" s="108" t="str">
        <f>VLOOKUP($A353,'PA GPS 2026 '!$A$4:$V$461,V$4,0)</f>
        <v>73-GRUPO DE TRABAJO DE COMUNICACION</v>
      </c>
    </row>
    <row r="354" spans="1:22" ht="58.5" customHeight="1" x14ac:dyDescent="0.25">
      <c r="A354" s="12" t="s">
        <v>1296</v>
      </c>
      <c r="B354" s="111" t="str">
        <f>VLOOKUP($A354,'PA GPS 2026 '!$A$4:$V$461,B$4,0)</f>
        <v>3000-DESPACHO DEL SUPERINTENDENTE DELEGADO PARA LA PROTECCIÓN DEL CONSUMIDOR</v>
      </c>
      <c r="C354" s="111">
        <f>VLOOKUP($A354,'PA GPS 2026 '!$A$4:$V$461,C$4,0)</f>
        <v>0</v>
      </c>
      <c r="D354" s="111" t="str">
        <f>VLOOKUP($A354,'PA GPS 2026 '!$A$4:$V$461,D$4,0)</f>
        <v>Producto</v>
      </c>
      <c r="E354" s="111" t="str">
        <f>VLOOKUP($A354,'PA GPS 2026 '!$A$4:$V$461,E$4,0)</f>
        <v>3000.6</v>
      </c>
      <c r="F354" s="111" t="str">
        <f>VLOOKUP($A354,'PA GPS 2026 '!$A$4:$V$461,F$4,0)</f>
        <v>Operativo</v>
      </c>
      <c r="G354" s="111" t="str">
        <f>VLOOKUP($A354,'PA GPS 2026 '!$A$4:$V$461,G$4,0)</f>
        <v>Fortalecer el Sistema Integral de Gestión Institucional en el marco del Modelo Integrado de Planeación y gestión para mejorar la prestación del servicio.</v>
      </c>
      <c r="H354" s="111" t="str">
        <f>VLOOKUP($A354,'PA GPS 2026 '!$A$4:$V$461,H$4,0)</f>
        <v xml:space="preserve">Cumplimiento de productos del PAI asociados a Fortacer el Sistema Integral de Gestión Institucional para mejorar la prestación del servicio. 
</v>
      </c>
      <c r="I354" s="111" t="str">
        <f>VLOOKUP($A354,'PA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54" s="111" t="str">
        <f>VLOOKUP($A354,'PA GPS 2026 '!$A$4:$V$461,J$4,0)</f>
        <v>N/A</v>
      </c>
      <c r="K354" s="111" t="str">
        <f>VLOOKUP($A354,'PA GPS 2026 '!$A$4:$V$461,K$4,0)</f>
        <v>Si</v>
      </c>
      <c r="L354" s="111" t="str">
        <f>VLOOKUP($A354,'PA GPS 2026 '!$A$4:$V$461,L$4,0)</f>
        <v>FUNCIONAMIENTO</v>
      </c>
      <c r="M354" s="111" t="str">
        <f>VLOOKUP($A354,'PA GPS 2026 '!$A$4:$V$461,M$4,0)</f>
        <v>Política Fortalecimiento Organizacional y Simplificación de Procesos _DIMENSIÓN Gestión con Valores para Resultados</v>
      </c>
      <c r="N354" s="111" t="str">
        <f>VLOOKUP($A354,'PA GPS 2026 '!$A$4:$V$461,N$4,0)</f>
        <v>PND - 4-04-1-c- Transformación productiva, internacionalización y acción climática - Políticas de competencia, consumidor e infraestructura de la calidad modernas</v>
      </c>
      <c r="O354" s="111" t="str">
        <f>VLOOKUP($A354,'PA GPS 2026 '!$A$4:$V$461,O$4,0)</f>
        <v>Recursos de reposición, resueltos en tiempos menores o iguales a 6 meses (Listado de radicados con fechas de ingreso y fecha generación de la resolución que resuelve el recurso)</v>
      </c>
      <c r="P354" s="111">
        <f>VLOOKUP($A354,'PA GPS 2026 '!$A$4:$V$461,P$4,0)</f>
        <v>11</v>
      </c>
      <c r="Q354" s="111">
        <f>VLOOKUP($A354,'PA GPS 2026 '!$A$4:$V$461,Q$4,0)</f>
        <v>80</v>
      </c>
      <c r="R354" s="111" t="str">
        <f>VLOOKUP($A354,'PA GPS 2026 '!$A$4:$V$461,R$4,0)</f>
        <v>Porcentual</v>
      </c>
      <c r="S354" s="111" t="str">
        <f>VLOOKUP($A354,'PA GPS 2026 '!$A$4:$V$461,S$4,0)</f>
        <v>% de # Porcentaje de avance de recursos ingresados decididos / 80% de # Porcentaje de avance de recursos a decidir</v>
      </c>
      <c r="T354" s="112">
        <f>VLOOKUP($A354,'PA GPS 2026 '!$A$4:$V$461,T$4,0)</f>
        <v>46024</v>
      </c>
      <c r="U354" s="112">
        <f>VLOOKUP($A354,'PA GPS 2026 '!$A$4:$V$461,U$4,0)</f>
        <v>46386</v>
      </c>
      <c r="V354" s="111" t="str">
        <f>VLOOKUP($A354,'PA GPS 2026 '!$A$4:$V$461,V$4,0)</f>
        <v>3000-DESPACHO DEL SUPERINTENDENTE DELEGADO PARA LA PROTECCIÓN DEL CONSUMIDOR;
3100-DIRECCION DE INVESTIGACIONES DE PROTECCION AL CONSUMIDOR</v>
      </c>
    </row>
    <row r="355" spans="1:22" ht="58.5" customHeight="1" x14ac:dyDescent="0.25">
      <c r="A355" s="12" t="s">
        <v>1299</v>
      </c>
      <c r="B355" s="108" t="str">
        <f>VLOOKUP($A355,'PA GPS 2026 '!$A$4:$V$461,B$4,0)</f>
        <v>3000-DESPACHO DEL SUPERINTENDENTE DELEGADO PARA LA PROTECCIÓN DEL CONSUMIDOR</v>
      </c>
      <c r="C355" s="108">
        <f>VLOOKUP($A355,'PA GPS 2026 '!$A$4:$V$461,C$4,0)</f>
        <v>0</v>
      </c>
      <c r="D355" s="108" t="str">
        <f>VLOOKUP($A355,'PA GPS 2026 '!$A$4:$V$461,D$4,0)</f>
        <v>Actividad propia</v>
      </c>
      <c r="E355" s="108" t="str">
        <f>VLOOKUP($A355,'PA GPS 2026 '!$A$4:$V$461,E$4,0)</f>
        <v>3000.6.1</v>
      </c>
      <c r="F355" s="108" t="str">
        <f>VLOOKUP($A355,'PA GPS 2026 '!$A$4:$V$461,F$4,0)</f>
        <v>N/A</v>
      </c>
      <c r="G355" s="108" t="str">
        <f>VLOOKUP($A355,'PA GPS 2026 '!$A$4:$V$461,G$4,0)</f>
        <v>N/A</v>
      </c>
      <c r="H355" s="108" t="str">
        <f>VLOOKUP($A355,'PA GPS 2026 '!$A$4:$V$461,H$4,0)</f>
        <v>N/A</v>
      </c>
      <c r="I355" s="108" t="str">
        <f>VLOOKUP($A355,'PA GPS 2026 '!$A$4:$V$461,I$4,0)</f>
        <v>N/A</v>
      </c>
      <c r="J355" s="108" t="str">
        <f>VLOOKUP($A355,'PA GPS 2026 '!$A$4:$V$461,J$4,0)</f>
        <v>N/A</v>
      </c>
      <c r="K355" s="108" t="str">
        <f>VLOOKUP($A355,'PA GPS 2026 '!$A$4:$V$461,K$4,0)</f>
        <v>N/A</v>
      </c>
      <c r="L355" s="108" t="str">
        <f>VLOOKUP($A355,'PA GPS 2026 '!$A$4:$V$461,L$4,0)</f>
        <v>N/A</v>
      </c>
      <c r="M355" s="108" t="str">
        <f>VLOOKUP($A355,'PA GPS 2026 '!$A$4:$V$461,M$4,0)</f>
        <v>N/A</v>
      </c>
      <c r="N355" s="108" t="str">
        <f>VLOOKUP($A355,'PA GPS 2026 '!$A$4:$V$461,N$4,0)</f>
        <v>N/A</v>
      </c>
      <c r="O355" s="108" t="str">
        <f>VLOOKUP($A355,'PA GPS 2026 '!$A$4:$V$461,O$4,0)</f>
        <v>Realizar el inventario de los recursos reposición, que se encuentran pendientes de resolver en los últimos seis meses. (inventario de recursos interpuestos)</v>
      </c>
      <c r="P355" s="108">
        <f>VLOOKUP($A355,'PA GPS 2026 '!$A$4:$V$461,P$4,0)</f>
        <v>30</v>
      </c>
      <c r="Q355" s="108">
        <f>VLOOKUP($A355,'PA GPS 2026 '!$A$4:$V$461,Q$4,0)</f>
        <v>1</v>
      </c>
      <c r="R355" s="108" t="str">
        <f>VLOOKUP($A355,'PA GPS 2026 '!$A$4:$V$461,R$4,0)</f>
        <v>Númerica</v>
      </c>
      <c r="S355" s="108" t="str">
        <f>VLOOKUP($A355,'PA GPS 2026 '!$A$4:$V$461,S$4,0)</f>
        <v># de # Listados realizados / 1 # Listados a realizar</v>
      </c>
      <c r="T355" s="109">
        <f>VLOOKUP($A355,'PA GPS 2026 '!$A$4:$V$461,T$4,0)</f>
        <v>46024</v>
      </c>
      <c r="U355" s="109">
        <f>VLOOKUP($A355,'PA GPS 2026 '!$A$4:$V$461,U$4,0)</f>
        <v>46203</v>
      </c>
      <c r="V355" s="108" t="str">
        <f>VLOOKUP($A355,'PA GPS 2026 '!$A$4:$V$461,V$4,0)</f>
        <v>3000-DESPACHO DEL SUPERINTENDENTE DELEGADO PARA LA PROTECCIÓN DEL CONSUMIDOR;
3100-DIRECCION DE INVESTIGACIONES DE PROTECCION AL CONSUMIDOR</v>
      </c>
    </row>
    <row r="356" spans="1:22" ht="58.5" customHeight="1" x14ac:dyDescent="0.25">
      <c r="A356" s="12" t="s">
        <v>1302</v>
      </c>
      <c r="B356" s="108" t="str">
        <f>VLOOKUP($A356,'PA GPS 2026 '!$A$4:$V$461,B$4,0)</f>
        <v>3000-DESPACHO DEL SUPERINTENDENTE DELEGADO PARA LA PROTECCIÓN DEL CONSUMIDOR</v>
      </c>
      <c r="C356" s="108">
        <f>VLOOKUP($A356,'PA GPS 2026 '!$A$4:$V$461,C$4,0)</f>
        <v>0</v>
      </c>
      <c r="D356" s="108" t="str">
        <f>VLOOKUP($A356,'PA GPS 2026 '!$A$4:$V$461,D$4,0)</f>
        <v>Actividad propia</v>
      </c>
      <c r="E356" s="108" t="str">
        <f>VLOOKUP($A356,'PA GPS 2026 '!$A$4:$V$461,E$4,0)</f>
        <v>3000.6.2</v>
      </c>
      <c r="F356" s="108" t="str">
        <f>VLOOKUP($A356,'PA GPS 2026 '!$A$4:$V$461,F$4,0)</f>
        <v>N/A</v>
      </c>
      <c r="G356" s="108" t="str">
        <f>VLOOKUP($A356,'PA GPS 2026 '!$A$4:$V$461,G$4,0)</f>
        <v>N/A</v>
      </c>
      <c r="H356" s="108" t="str">
        <f>VLOOKUP($A356,'PA GPS 2026 '!$A$4:$V$461,H$4,0)</f>
        <v>N/A</v>
      </c>
      <c r="I356" s="108" t="str">
        <f>VLOOKUP($A356,'PA GPS 2026 '!$A$4:$V$461,I$4,0)</f>
        <v>N/A</v>
      </c>
      <c r="J356" s="108" t="str">
        <f>VLOOKUP($A356,'PA GPS 2026 '!$A$4:$V$461,J$4,0)</f>
        <v>N/A</v>
      </c>
      <c r="K356" s="108" t="str">
        <f>VLOOKUP($A356,'PA GPS 2026 '!$A$4:$V$461,K$4,0)</f>
        <v>N/A</v>
      </c>
      <c r="L356" s="108" t="str">
        <f>VLOOKUP($A356,'PA GPS 2026 '!$A$4:$V$461,L$4,0)</f>
        <v>N/A</v>
      </c>
      <c r="M356" s="108" t="str">
        <f>VLOOKUP($A356,'PA GPS 2026 '!$A$4:$V$461,M$4,0)</f>
        <v>N/A</v>
      </c>
      <c r="N356" s="108" t="str">
        <f>VLOOKUP($A356,'PA GPS 2026 '!$A$4:$V$461,N$4,0)</f>
        <v>N/A</v>
      </c>
      <c r="O356" s="108" t="str">
        <f>VLOOKUP($A356,'PA GPS 2026 '!$A$4:$V$461,O$4,0)</f>
        <v>Generar calculo de los recursos resueltos. (Listado de radicados con fechas de ingreso y fecha generación de la resolución que resuelve el recurso con N. de resolución y tiempo utilizado para ser gestionado)</v>
      </c>
      <c r="P356" s="108">
        <f>VLOOKUP($A356,'PA GPS 2026 '!$A$4:$V$461,P$4,0)</f>
        <v>70</v>
      </c>
      <c r="Q356" s="108">
        <f>VLOOKUP($A356,'PA GPS 2026 '!$A$4:$V$461,Q$4,0)</f>
        <v>80</v>
      </c>
      <c r="R356" s="108" t="str">
        <f>VLOOKUP($A356,'PA GPS 2026 '!$A$4:$V$461,R$4,0)</f>
        <v>Porcentual</v>
      </c>
      <c r="S356" s="108" t="str">
        <f>VLOOKUP($A356,'PA GPS 2026 '!$A$4:$V$461,S$4,0)</f>
        <v>% de # Porcentaje de avance de recursos ingresados decididos / 80% de # Porcentaje de avance de recursos a decidir</v>
      </c>
      <c r="T356" s="109">
        <f>VLOOKUP($A356,'PA GPS 2026 '!$A$4:$V$461,T$4,0)</f>
        <v>46024</v>
      </c>
      <c r="U356" s="109">
        <f>VLOOKUP($A356,'PA GPS 2026 '!$A$4:$V$461,U$4,0)</f>
        <v>46386</v>
      </c>
      <c r="V356" s="108" t="str">
        <f>VLOOKUP($A356,'PA GPS 2026 '!$A$4:$V$461,V$4,0)</f>
        <v>3000-DESPACHO DEL SUPERINTENDENTE DELEGADO PARA LA PROTECCIÓN DEL CONSUMIDOR;
3100-DIRECCION DE INVESTIGACIONES DE PROTECCION AL CONSUMIDOR</v>
      </c>
    </row>
    <row r="357" spans="1:22" ht="58.5" customHeight="1" x14ac:dyDescent="0.25">
      <c r="A357" s="12" t="s">
        <v>1304</v>
      </c>
      <c r="B357" s="111" t="str">
        <f>VLOOKUP($A357,'PA GPS 2026 '!$A$4:$V$461,B$4,0)</f>
        <v>3000-DESPACHO DEL SUPERINTENDENTE DELEGADO PARA LA PROTECCIÓN DEL CONSUMIDOR</v>
      </c>
      <c r="C357" s="111">
        <f>VLOOKUP($A357,'PA GPS 2026 '!$A$4:$V$461,C$4,0)</f>
        <v>0</v>
      </c>
      <c r="D357" s="111" t="str">
        <f>VLOOKUP($A357,'PA GPS 2026 '!$A$4:$V$461,D$4,0)</f>
        <v>Producto</v>
      </c>
      <c r="E357" s="111" t="str">
        <f>VLOOKUP($A357,'PA GPS 2026 '!$A$4:$V$461,E$4,0)</f>
        <v>3000.7</v>
      </c>
      <c r="F357" s="111" t="str">
        <f>VLOOKUP($A357,'PA GPS 2026 '!$A$4:$V$461,F$4,0)</f>
        <v>Operativo</v>
      </c>
      <c r="G357" s="111" t="str">
        <f>VLOOKUP($A357,'PA GPS 2026 '!$A$4:$V$461,G$4,0)</f>
        <v>Fortalecer el Sistema Integral de Gestión Institucional en el marco del Modelo Integrado de Planeación y gestión para mejorar la prestación del servicio.</v>
      </c>
      <c r="H357" s="111" t="str">
        <f>VLOOKUP($A357,'PA GPS 2026 '!$A$4:$V$461,H$4,0)</f>
        <v xml:space="preserve">Cumplimiento de productos del PAI asociados a Fortacer el Sistema Integral de Gestión Institucional para mejorar la prestación del servicio. 
</v>
      </c>
      <c r="I357" s="111" t="str">
        <f>VLOOKUP($A357,'PA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57" s="111" t="str">
        <f>VLOOKUP($A357,'PA GPS 2026 '!$A$4:$V$461,J$4,0)</f>
        <v>N/A</v>
      </c>
      <c r="K357" s="111" t="str">
        <f>VLOOKUP($A357,'PA GPS 2026 '!$A$4:$V$461,K$4,0)</f>
        <v>Si</v>
      </c>
      <c r="L357" s="111" t="str">
        <f>VLOOKUP($A357,'PA GPS 2026 '!$A$4:$V$461,L$4,0)</f>
        <v>FUNCIONAMIENTO</v>
      </c>
      <c r="M357" s="111" t="str">
        <f>VLOOKUP($A357,'PA GPS 2026 '!$A$4:$V$461,M$4,0)</f>
        <v>Política Servicio al Ciudadano_DIMENSIÓN Gestión con Valores para Resultados</v>
      </c>
      <c r="N357" s="111" t="str">
        <f>VLOOKUP($A357,'PA GPS 2026 '!$A$4:$V$461,N$4,0)</f>
        <v>PND - 4-04-1-c- Transformación productiva, internacionalización y acción climática - Políticas de competencia, consumidor e infraestructura de la calidad modernas</v>
      </c>
      <c r="O357" s="111" t="str">
        <f>VLOOKUP($A357,'PA GPS 2026 '!$A$4:$V$461,O$4,0)</f>
        <v>Recursos ingresados a la Dirección en tiempos menores o iguales a 6 meses, dedicidos (Relación de los números de radicación de los recursos decididos, fecha de entrada y salida)</v>
      </c>
      <c r="P357" s="111">
        <f>VLOOKUP($A357,'PA GPS 2026 '!$A$4:$V$461,P$4,0)</f>
        <v>11</v>
      </c>
      <c r="Q357" s="111">
        <f>VLOOKUP($A357,'PA GPS 2026 '!$A$4:$V$461,Q$4,0)</f>
        <v>80</v>
      </c>
      <c r="R357" s="111" t="str">
        <f>VLOOKUP($A357,'PA GPS 2026 '!$A$4:$V$461,R$4,0)</f>
        <v>Porcentual</v>
      </c>
      <c r="S357" s="111" t="str">
        <f>VLOOKUP($A357,'PA GPS 2026 '!$A$4:$V$461,S$4,0)</f>
        <v>% de # Porcentaje de avance de recursos ingresados decididos / 80% de # Porcentaje de avance de recursos a decidir</v>
      </c>
      <c r="T357" s="112">
        <f>VLOOKUP($A357,'PA GPS 2026 '!$A$4:$V$461,T$4,0)</f>
        <v>46024</v>
      </c>
      <c r="U357" s="112">
        <f>VLOOKUP($A357,'PA GPS 2026 '!$A$4:$V$461,U$4,0)</f>
        <v>46386</v>
      </c>
      <c r="V357" s="111" t="str">
        <f>VLOOKUP($A357,'PA GPS 2026 '!$A$4:$V$461,V$4,0)</f>
        <v>3000-DESPACHO DEL SUPERINTENDENTE DELEGADO PARA LA PROTECCIÓN DEL CONSUMIDOR;
3200-DIRECCIÓN DE INVESTIGACIONES DE PROTECCIÓN DE USUARIOS DE SERVICIOS DE COMUNICACIONES</v>
      </c>
    </row>
    <row r="358" spans="1:22" ht="58.5" customHeight="1" x14ac:dyDescent="0.25">
      <c r="A358" s="12" t="s">
        <v>1307</v>
      </c>
      <c r="B358" s="108" t="str">
        <f>VLOOKUP($A358,'PA GPS 2026 '!$A$4:$V$461,B$4,0)</f>
        <v>3000-DESPACHO DEL SUPERINTENDENTE DELEGADO PARA LA PROTECCIÓN DEL CONSUMIDOR</v>
      </c>
      <c r="C358" s="108">
        <f>VLOOKUP($A358,'PA GPS 2026 '!$A$4:$V$461,C$4,0)</f>
        <v>0</v>
      </c>
      <c r="D358" s="108" t="str">
        <f>VLOOKUP($A358,'PA GPS 2026 '!$A$4:$V$461,D$4,0)</f>
        <v>Actividad propia</v>
      </c>
      <c r="E358" s="108" t="str">
        <f>VLOOKUP($A358,'PA GPS 2026 '!$A$4:$V$461,E$4,0)</f>
        <v>3000.7.1</v>
      </c>
      <c r="F358" s="108" t="str">
        <f>VLOOKUP($A358,'PA GPS 2026 '!$A$4:$V$461,F$4,0)</f>
        <v>N/A</v>
      </c>
      <c r="G358" s="108" t="str">
        <f>VLOOKUP($A358,'PA GPS 2026 '!$A$4:$V$461,G$4,0)</f>
        <v>N/A</v>
      </c>
      <c r="H358" s="108" t="str">
        <f>VLOOKUP($A358,'PA GPS 2026 '!$A$4:$V$461,H$4,0)</f>
        <v>N/A</v>
      </c>
      <c r="I358" s="108" t="str">
        <f>VLOOKUP($A358,'PA GPS 2026 '!$A$4:$V$461,I$4,0)</f>
        <v>N/A</v>
      </c>
      <c r="J358" s="108" t="str">
        <f>VLOOKUP($A358,'PA GPS 2026 '!$A$4:$V$461,J$4,0)</f>
        <v>N/A</v>
      </c>
      <c r="K358" s="108" t="str">
        <f>VLOOKUP($A358,'PA GPS 2026 '!$A$4:$V$461,K$4,0)</f>
        <v>N/A</v>
      </c>
      <c r="L358" s="108" t="str">
        <f>VLOOKUP($A358,'PA GPS 2026 '!$A$4:$V$461,L$4,0)</f>
        <v>N/A</v>
      </c>
      <c r="M358" s="108" t="str">
        <f>VLOOKUP($A358,'PA GPS 2026 '!$A$4:$V$461,M$4,0)</f>
        <v>N/A</v>
      </c>
      <c r="N358" s="108" t="str">
        <f>VLOOKUP($A358,'PA GPS 2026 '!$A$4:$V$461,N$4,0)</f>
        <v>N/A</v>
      </c>
      <c r="O358" s="108" t="str">
        <f>VLOOKUP($A358,'PA GPS 2026 '!$A$4:$V$461,O$4,0)</f>
        <v>Realizar inventario de los recursos ingresados a la Direccion en tiempos menores o iguales a 6 meses (Listado de recursos interpuestos)</v>
      </c>
      <c r="P358" s="108">
        <f>VLOOKUP($A358,'PA GPS 2026 '!$A$4:$V$461,P$4,0)</f>
        <v>30</v>
      </c>
      <c r="Q358" s="108">
        <f>VLOOKUP($A358,'PA GPS 2026 '!$A$4:$V$461,Q$4,0)</f>
        <v>1</v>
      </c>
      <c r="R358" s="108" t="str">
        <f>VLOOKUP($A358,'PA GPS 2026 '!$A$4:$V$461,R$4,0)</f>
        <v>Númerica</v>
      </c>
      <c r="S358" s="108" t="str">
        <f>VLOOKUP($A358,'PA GPS 2026 '!$A$4:$V$461,S$4,0)</f>
        <v># de # Listados realizados / 1 # Listados a realizar</v>
      </c>
      <c r="T358" s="109">
        <f>VLOOKUP($A358,'PA GPS 2026 '!$A$4:$V$461,T$4,0)</f>
        <v>46024</v>
      </c>
      <c r="U358" s="109">
        <f>VLOOKUP($A358,'PA GPS 2026 '!$A$4:$V$461,U$4,0)</f>
        <v>46203</v>
      </c>
      <c r="V358" s="108" t="str">
        <f>VLOOKUP($A358,'PA GPS 2026 '!$A$4:$V$461,V$4,0)</f>
        <v>3000-DESPACHO DEL SUPERINTENDENTE DELEGADO PARA LA PROTECCIÓN DEL CONSUMIDOR;
3200-DIRECCIÓN DE INVESTIGACIONES DE PROTECCIÓN DE USUARIOS DE SERVICIOS DE COMUNICACIONES</v>
      </c>
    </row>
    <row r="359" spans="1:22" ht="58.5" customHeight="1" x14ac:dyDescent="0.25">
      <c r="A359" s="12" t="s">
        <v>1309</v>
      </c>
      <c r="B359" s="108" t="str">
        <f>VLOOKUP($A359,'PA GPS 2026 '!$A$4:$V$461,B$4,0)</f>
        <v>3000-DESPACHO DEL SUPERINTENDENTE DELEGADO PARA LA PROTECCIÓN DEL CONSUMIDOR</v>
      </c>
      <c r="C359" s="108">
        <f>VLOOKUP($A359,'PA GPS 2026 '!$A$4:$V$461,C$4,0)</f>
        <v>0</v>
      </c>
      <c r="D359" s="108" t="str">
        <f>VLOOKUP($A359,'PA GPS 2026 '!$A$4:$V$461,D$4,0)</f>
        <v>Actividad propia</v>
      </c>
      <c r="E359" s="108" t="str">
        <f>VLOOKUP($A359,'PA GPS 2026 '!$A$4:$V$461,E$4,0)</f>
        <v>3000.7.2</v>
      </c>
      <c r="F359" s="108" t="str">
        <f>VLOOKUP($A359,'PA GPS 2026 '!$A$4:$V$461,F$4,0)</f>
        <v>N/A</v>
      </c>
      <c r="G359" s="108" t="str">
        <f>VLOOKUP($A359,'PA GPS 2026 '!$A$4:$V$461,G$4,0)</f>
        <v>N/A</v>
      </c>
      <c r="H359" s="108" t="str">
        <f>VLOOKUP($A359,'PA GPS 2026 '!$A$4:$V$461,H$4,0)</f>
        <v>N/A</v>
      </c>
      <c r="I359" s="108" t="str">
        <f>VLOOKUP($A359,'PA GPS 2026 '!$A$4:$V$461,I$4,0)</f>
        <v>N/A</v>
      </c>
      <c r="J359" s="108" t="str">
        <f>VLOOKUP($A359,'PA GPS 2026 '!$A$4:$V$461,J$4,0)</f>
        <v>N/A</v>
      </c>
      <c r="K359" s="108" t="str">
        <f>VLOOKUP($A359,'PA GPS 2026 '!$A$4:$V$461,K$4,0)</f>
        <v>N/A</v>
      </c>
      <c r="L359" s="108" t="str">
        <f>VLOOKUP($A359,'PA GPS 2026 '!$A$4:$V$461,L$4,0)</f>
        <v>N/A</v>
      </c>
      <c r="M359" s="108" t="str">
        <f>VLOOKUP($A359,'PA GPS 2026 '!$A$4:$V$461,M$4,0)</f>
        <v>N/A</v>
      </c>
      <c r="N359" s="108" t="str">
        <f>VLOOKUP($A359,'PA GPS 2026 '!$A$4:$V$461,N$4,0)</f>
        <v>N/A</v>
      </c>
      <c r="O359" s="108" t="str">
        <f>VLOOKUP($A359,'PA GPS 2026 '!$A$4:$V$461,O$4,0)</f>
        <v>Decidir recursos ingresados de acuerdo con el listado preliminar (Relación de los números de radicación de los recursos decididos)</v>
      </c>
      <c r="P359" s="108">
        <f>VLOOKUP($A359,'PA GPS 2026 '!$A$4:$V$461,P$4,0)</f>
        <v>70</v>
      </c>
      <c r="Q359" s="108">
        <f>VLOOKUP($A359,'PA GPS 2026 '!$A$4:$V$461,Q$4,0)</f>
        <v>80</v>
      </c>
      <c r="R359" s="108" t="str">
        <f>VLOOKUP($A359,'PA GPS 2026 '!$A$4:$V$461,R$4,0)</f>
        <v>Porcentual</v>
      </c>
      <c r="S359" s="108" t="str">
        <f>VLOOKUP($A359,'PA GPS 2026 '!$A$4:$V$461,S$4,0)</f>
        <v>% de # Porcentaje de avance de recursos ingresados decididos / 80% de # Porcentaje de avance de recursos a decidir</v>
      </c>
      <c r="T359" s="109">
        <f>VLOOKUP($A359,'PA GPS 2026 '!$A$4:$V$461,T$4,0)</f>
        <v>46204</v>
      </c>
      <c r="U359" s="109">
        <f>VLOOKUP($A359,'PA GPS 2026 '!$A$4:$V$461,U$4,0)</f>
        <v>46386</v>
      </c>
      <c r="V359" s="108" t="str">
        <f>VLOOKUP($A359,'PA GPS 2026 '!$A$4:$V$461,V$4,0)</f>
        <v>3000-DESPACHO DEL SUPERINTENDENTE DELEGADO PARA LA PROTECCIÓN DEL CONSUMIDOR;
3200-DIRECCIÓN DE INVESTIGACIONES DE PROTECCIÓN DE USUARIOS DE SERVICIOS DE COMUNICACIONES</v>
      </c>
    </row>
    <row r="360" spans="1:22" ht="58.5" customHeight="1" x14ac:dyDescent="0.25">
      <c r="A360" s="12" t="s">
        <v>1311</v>
      </c>
      <c r="B360" s="111" t="str">
        <f>VLOOKUP($A360,'PA GPS 2026 '!$A$4:$V$461,B$4,0)</f>
        <v>3000-DESPACHO DEL SUPERINTENDENTE DELEGADO PARA LA PROTECCIÓN DEL CONSUMIDOR</v>
      </c>
      <c r="C360" s="111">
        <f>VLOOKUP($A360,'PA GPS 2026 '!$A$4:$V$461,C$4,0)</f>
        <v>0</v>
      </c>
      <c r="D360" s="111" t="str">
        <f>VLOOKUP($A360,'PA GPS 2026 '!$A$4:$V$461,D$4,0)</f>
        <v>Producto</v>
      </c>
      <c r="E360" s="111" t="str">
        <f>VLOOKUP($A360,'PA GPS 2026 '!$A$4:$V$461,E$4,0)</f>
        <v>3000.8</v>
      </c>
      <c r="F360" s="111" t="str">
        <f>VLOOKUP($A360,'PA GPS 2026 '!$A$4:$V$461,F$4,0)</f>
        <v>Operativo</v>
      </c>
      <c r="G360" s="111" t="str">
        <f>VLOOKUP($A360,'PA GPS 2026 '!$A$4:$V$461,G$4,0)</f>
        <v>Fortalecer el Sistema Integral de Gestión Institucional en el marco del Modelo Integrado de Planeación y gestión para mejorar la prestación del servicio.</v>
      </c>
      <c r="H360" s="111" t="str">
        <f>VLOOKUP($A360,'PA GPS 2026 '!$A$4:$V$461,H$4,0)</f>
        <v xml:space="preserve">Cumplimiento de productos del PAI asociados a Fortacer el Sistema Integral de Gestión Institucional para mejorar la prestación del servicio. 
</v>
      </c>
      <c r="I360" s="111" t="str">
        <f>VLOOKUP($A360,'PA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0" s="111" t="str">
        <f>VLOOKUP($A360,'PA GPS 2026 '!$A$4:$V$461,J$4,0)</f>
        <v>N/A</v>
      </c>
      <c r="K360" s="111" t="str">
        <f>VLOOKUP($A360,'PA GPS 2026 '!$A$4:$V$461,K$4,0)</f>
        <v>Si</v>
      </c>
      <c r="L360" s="111" t="str">
        <f>VLOOKUP($A360,'PA GPS 2026 '!$A$4:$V$461,L$4,0)</f>
        <v>FUNCIONAMIENTO</v>
      </c>
      <c r="M360" s="111" t="str">
        <f>VLOOKUP($A360,'PA GPS 2026 '!$A$4:$V$461,M$4,0)</f>
        <v>Política Servicio al Ciudadano_DIMENSIÓN Gestión con Valores para Resultados</v>
      </c>
      <c r="N360" s="111" t="str">
        <f>VLOOKUP($A360,'PA GPS 2026 '!$A$4:$V$461,N$4,0)</f>
        <v>PND - 4-04-1-c- Transformación productiva, internacionalización y acción climática - Políticas de competencia, consumidor e infraestructura de la calidad modernas</v>
      </c>
      <c r="O360" s="111" t="str">
        <f>VLOOKUP($A360,'PA GPS 2026 '!$A$4:$V$461,O$4,0)</f>
        <v>Campaña en tema de prevención de fraudes en los servicios de comunicaciones realizada (capturas de pantalla de las publicaciones)</v>
      </c>
      <c r="P360" s="111">
        <f>VLOOKUP($A360,'PA GPS 2026 '!$A$4:$V$461,P$4,0)</f>
        <v>11</v>
      </c>
      <c r="Q360" s="111">
        <f>VLOOKUP($A360,'PA GPS 2026 '!$A$4:$V$461,Q$4,0)</f>
        <v>1</v>
      </c>
      <c r="R360" s="111" t="str">
        <f>VLOOKUP($A360,'PA GPS 2026 '!$A$4:$V$461,R$4,0)</f>
        <v>Númerica</v>
      </c>
      <c r="S360" s="111" t="str">
        <f>VLOOKUP($A360,'PA GPS 2026 '!$A$4:$V$461,S$4,0)</f>
        <v># de #  de campañas realizadas / 1 #  de campañas a realizar</v>
      </c>
      <c r="T360" s="112">
        <f>VLOOKUP($A360,'PA GPS 2026 '!$A$4:$V$461,T$4,0)</f>
        <v>46041</v>
      </c>
      <c r="U360" s="112">
        <f>VLOOKUP($A360,'PA GPS 2026 '!$A$4:$V$461,U$4,0)</f>
        <v>46386</v>
      </c>
      <c r="V360" s="111" t="str">
        <f>VLOOKUP($A360,'PA GPS 2026 '!$A$4:$V$461,V$4,0)</f>
        <v>3000-DESPACHO DEL SUPERINTENDENTE DELEGADO PARA LA PROTECCIÓN DEL CONSUMIDOR;
3200-DIRECCIÓN DE INVESTIGACIONES DE PROTECCIÓN DE USUARIOS DE SERVICIOS DE COMUNICACIONES;
73-GRUPO DE TRABAJO DE COMUNICACION</v>
      </c>
    </row>
    <row r="361" spans="1:22" ht="58.5" customHeight="1" x14ac:dyDescent="0.25">
      <c r="A361" s="12" t="s">
        <v>1315</v>
      </c>
      <c r="B361" s="108" t="str">
        <f>VLOOKUP($A361,'PA GPS 2026 '!$A$4:$V$461,B$4,0)</f>
        <v>3000-DESPACHO DEL SUPERINTENDENTE DELEGADO PARA LA PROTECCIÓN DEL CONSUMIDOR</v>
      </c>
      <c r="C361" s="108">
        <f>VLOOKUP($A361,'PA GPS 2026 '!$A$4:$V$461,C$4,0)</f>
        <v>0</v>
      </c>
      <c r="D361" s="108" t="str">
        <f>VLOOKUP($A361,'PA GPS 2026 '!$A$4:$V$461,D$4,0)</f>
        <v>Actividad propia</v>
      </c>
      <c r="E361" s="108" t="str">
        <f>VLOOKUP($A361,'PA GPS 2026 '!$A$4:$V$461,E$4,0)</f>
        <v>3000.8.1</v>
      </c>
      <c r="F361" s="108" t="str">
        <f>VLOOKUP($A361,'PA GPS 2026 '!$A$4:$V$461,F$4,0)</f>
        <v>N/A</v>
      </c>
      <c r="G361" s="108" t="str">
        <f>VLOOKUP($A361,'PA GPS 2026 '!$A$4:$V$461,G$4,0)</f>
        <v>N/A</v>
      </c>
      <c r="H361" s="108" t="str">
        <f>VLOOKUP($A361,'PA GPS 2026 '!$A$4:$V$461,H$4,0)</f>
        <v>N/A</v>
      </c>
      <c r="I361" s="108" t="str">
        <f>VLOOKUP($A361,'PA GPS 2026 '!$A$4:$V$461,I$4,0)</f>
        <v>N/A</v>
      </c>
      <c r="J361" s="108" t="str">
        <f>VLOOKUP($A361,'PA GPS 2026 '!$A$4:$V$461,J$4,0)</f>
        <v>N/A</v>
      </c>
      <c r="K361" s="108" t="str">
        <f>VLOOKUP($A361,'PA GPS 2026 '!$A$4:$V$461,K$4,0)</f>
        <v>N/A</v>
      </c>
      <c r="L361" s="108" t="str">
        <f>VLOOKUP($A361,'PA GPS 2026 '!$A$4:$V$461,L$4,0)</f>
        <v>N/A</v>
      </c>
      <c r="M361" s="108" t="str">
        <f>VLOOKUP($A361,'PA GPS 2026 '!$A$4:$V$461,M$4,0)</f>
        <v>N/A</v>
      </c>
      <c r="N361" s="108" t="str">
        <f>VLOOKUP($A361,'PA GPS 2026 '!$A$4:$V$461,N$4,0)</f>
        <v>N/A</v>
      </c>
      <c r="O361" s="108" t="str">
        <f>VLOOKUP($A361,'PA GPS 2026 '!$A$4:$V$461,O$4,0)</f>
        <v>Planificar la campaña definiendo para cada una de ellas el objetivo, alcance en regiones, fechas, ciudades, temas - (Documento con la planificación de la campaña)</v>
      </c>
      <c r="P361" s="108">
        <f>VLOOKUP($A361,'PA GPS 2026 '!$A$4:$V$461,P$4,0)</f>
        <v>100</v>
      </c>
      <c r="Q361" s="108">
        <f>VLOOKUP($A361,'PA GPS 2026 '!$A$4:$V$461,Q$4,0)</f>
        <v>1</v>
      </c>
      <c r="R361" s="108" t="str">
        <f>VLOOKUP($A361,'PA GPS 2026 '!$A$4:$V$461,R$4,0)</f>
        <v>Númerica</v>
      </c>
      <c r="S361" s="108" t="str">
        <f>VLOOKUP($A361,'PA GPS 2026 '!$A$4:$V$461,S$4,0)</f>
        <v># de # documento con la planificación realizado / 1 # documento con la planificación a realizar</v>
      </c>
      <c r="T361" s="109">
        <f>VLOOKUP($A361,'PA GPS 2026 '!$A$4:$V$461,T$4,0)</f>
        <v>46041</v>
      </c>
      <c r="U361" s="109">
        <f>VLOOKUP($A361,'PA GPS 2026 '!$A$4:$V$461,U$4,0)</f>
        <v>46111</v>
      </c>
      <c r="V361" s="108" t="str">
        <f>VLOOKUP($A361,'PA GPS 2026 '!$A$4:$V$461,V$4,0)</f>
        <v>3000-DESPACHO DEL SUPERINTENDENTE DELEGADO PARA LA PROTECCIÓN DEL CONSUMIDOR;
3200-DIRECCIÓN DE INVESTIGACIONES DE PROTECCIÓN DE USUARIOS DE SERVICIOS DE COMUNICACIONES</v>
      </c>
    </row>
    <row r="362" spans="1:22" ht="58.5" customHeight="1" x14ac:dyDescent="0.25">
      <c r="A362" s="12" t="s">
        <v>1317</v>
      </c>
      <c r="B362" s="108" t="str">
        <f>VLOOKUP($A362,'PA GPS 2026 '!$A$4:$V$461,B$4,0)</f>
        <v>3000-DESPACHO DEL SUPERINTENDENTE DELEGADO PARA LA PROTECCIÓN DEL CONSUMIDOR</v>
      </c>
      <c r="C362" s="108">
        <f>VLOOKUP($A362,'PA GPS 2026 '!$A$4:$V$461,C$4,0)</f>
        <v>0</v>
      </c>
      <c r="D362" s="108" t="str">
        <f>VLOOKUP($A362,'PA GPS 2026 '!$A$4:$V$461,D$4,0)</f>
        <v>Actividad sin participación</v>
      </c>
      <c r="E362" s="108" t="str">
        <f>VLOOKUP($A362,'PA GPS 2026 '!$A$4:$V$461,E$4,0)</f>
        <v>3000.8.2</v>
      </c>
      <c r="F362" s="108" t="str">
        <f>VLOOKUP($A362,'PA GPS 2026 '!$A$4:$V$461,F$4,0)</f>
        <v>N/A</v>
      </c>
      <c r="G362" s="108" t="str">
        <f>VLOOKUP($A362,'PA GPS 2026 '!$A$4:$V$461,G$4,0)</f>
        <v>N/A</v>
      </c>
      <c r="H362" s="108" t="str">
        <f>VLOOKUP($A362,'PA GPS 2026 '!$A$4:$V$461,H$4,0)</f>
        <v>N/A</v>
      </c>
      <c r="I362" s="108" t="str">
        <f>VLOOKUP($A362,'PA GPS 2026 '!$A$4:$V$461,I$4,0)</f>
        <v>N/A</v>
      </c>
      <c r="J362" s="108" t="str">
        <f>VLOOKUP($A362,'PA GPS 2026 '!$A$4:$V$461,J$4,0)</f>
        <v>N/A</v>
      </c>
      <c r="K362" s="108" t="str">
        <f>VLOOKUP($A362,'PA GPS 2026 '!$A$4:$V$461,K$4,0)</f>
        <v>N/A</v>
      </c>
      <c r="L362" s="108" t="str">
        <f>VLOOKUP($A362,'PA GPS 2026 '!$A$4:$V$461,L$4,0)</f>
        <v>N/A</v>
      </c>
      <c r="M362" s="108" t="str">
        <f>VLOOKUP($A362,'PA GPS 2026 '!$A$4:$V$461,M$4,0)</f>
        <v>N/A</v>
      </c>
      <c r="N362" s="108" t="str">
        <f>VLOOKUP($A362,'PA GPS 2026 '!$A$4:$V$461,N$4,0)</f>
        <v>N/A</v>
      </c>
      <c r="O362" s="108" t="str">
        <f>VLOOKUP($A362,'PA GPS 2026 '!$A$4:$V$461,O$4,0)</f>
        <v>Realizar la campaña en tema de prevencion de fraudes en los servicios de comunicaciones (capturas de pantalla de la campaña realizada)</v>
      </c>
      <c r="P362" s="108">
        <f>VLOOKUP($A362,'PA GPS 2026 '!$A$4:$V$461,P$4,0)</f>
        <v>0</v>
      </c>
      <c r="Q362" s="108">
        <f>VLOOKUP($A362,'PA GPS 2026 '!$A$4:$V$461,Q$4,0)</f>
        <v>1</v>
      </c>
      <c r="R362" s="108" t="str">
        <f>VLOOKUP($A362,'PA GPS 2026 '!$A$4:$V$461,R$4,0)</f>
        <v>Númerica</v>
      </c>
      <c r="S362" s="108" t="str">
        <f>VLOOKUP($A362,'PA GPS 2026 '!$A$4:$V$461,S$4,0)</f>
        <v># de #  de campañas realizadas / 1 # de campañas a realizar</v>
      </c>
      <c r="T362" s="109">
        <f>VLOOKUP($A362,'PA GPS 2026 '!$A$4:$V$461,T$4,0)</f>
        <v>46112</v>
      </c>
      <c r="U362" s="109">
        <f>VLOOKUP($A362,'PA GPS 2026 '!$A$4:$V$461,U$4,0)</f>
        <v>46386</v>
      </c>
      <c r="V362" s="108" t="str">
        <f>VLOOKUP($A362,'PA GPS 2026 '!$A$4:$V$461,V$4,0)</f>
        <v>73-GRUPO DE TRABAJO DE COMUNICACION</v>
      </c>
    </row>
    <row r="363" spans="1:22" ht="58.5" customHeight="1" x14ac:dyDescent="0.25">
      <c r="A363" s="12" t="s">
        <v>1320</v>
      </c>
      <c r="B363" s="111" t="str">
        <f>VLOOKUP($A363,'PA GPS 2026 '!$A$4:$V$461,B$4,0)</f>
        <v>3000-DESPACHO DEL SUPERINTENDENTE DELEGADO PARA LA PROTECCIÓN DEL CONSUMIDOR</v>
      </c>
      <c r="C363" s="111">
        <f>VLOOKUP($A363,'PA GPS 2026 '!$A$4:$V$461,C$4,0)</f>
        <v>0</v>
      </c>
      <c r="D363" s="111" t="str">
        <f>VLOOKUP($A363,'PA GPS 2026 '!$A$4:$V$461,D$4,0)</f>
        <v>Producto</v>
      </c>
      <c r="E363" s="111" t="str">
        <f>VLOOKUP($A363,'PA GPS 2026 '!$A$4:$V$461,E$4,0)</f>
        <v>3000.9</v>
      </c>
      <c r="F363" s="111" t="str">
        <f>VLOOKUP($A363,'PA GPS 2026 '!$A$4:$V$461,F$4,0)</f>
        <v>Operativo</v>
      </c>
      <c r="G363" s="111" t="str">
        <f>VLOOKUP($A363,'PA GPS 2026 '!$A$4:$V$461,G$4,0)</f>
        <v>Fortalecer el Sistema Integral de Gestión Institucional en el marco del Modelo Integrado de Planeación y gestión para mejorar la prestación del servicio.</v>
      </c>
      <c r="H363" s="111" t="str">
        <f>VLOOKUP($A363,'PA GPS 2026 '!$A$4:$V$461,H$4,0)</f>
        <v xml:space="preserve">Cumplimiento de productos del PAI asociados a Fortacer el Sistema Integral de Gestión Institucional para mejorar la prestación del servicio. 
</v>
      </c>
      <c r="I363" s="111" t="str">
        <f>VLOOKUP($A363,'PA GPS 2026 '!$A$4:$V$461,I$4,0)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3" s="111" t="str">
        <f>VLOOKUP($A363,'PA GPS 2026 '!$A$4:$V$461,J$4,0)</f>
        <v>N/A</v>
      </c>
      <c r="K363" s="111" t="str">
        <f>VLOOKUP($A363,'PA GPS 2026 '!$A$4:$V$461,K$4,0)</f>
        <v>Si</v>
      </c>
      <c r="L363" s="111" t="str">
        <f>VLOOKUP($A363,'PA GPS 2026 '!$A$4:$V$461,L$4,0)</f>
        <v>FUNCIONAMIENTO</v>
      </c>
      <c r="M363" s="111" t="str">
        <f>VLOOKUP($A363,'PA GPS 2026 '!$A$4:$V$461,M$4,0)</f>
        <v>Política Servicio al Ciudadano_DIMENSIÓN Gestión con Valores para Resultados</v>
      </c>
      <c r="N363" s="111" t="str">
        <f>VLOOKUP($A363,'PA GPS 2026 '!$A$4:$V$461,N$4,0)</f>
        <v>PND - 4-04-1-c- Transformación productiva, internacionalización y acción climática - Políticas de competencia, consumidor e infraestructura de la calidad modernas</v>
      </c>
      <c r="O363" s="111" t="str">
        <f>VLOOKUP($A363,'PA GPS 2026 '!$A$4:$V$461,O$4,0)</f>
        <v>Ferias territoriales de atención, orientación y protección al usuario de servicios de comunicaciones (informe de las ferias realizadas)</v>
      </c>
      <c r="P363" s="111">
        <f>VLOOKUP($A363,'PA GPS 2026 '!$A$4:$V$461,P$4,0)</f>
        <v>11</v>
      </c>
      <c r="Q363" s="111">
        <f>VLOOKUP($A363,'PA GPS 2026 '!$A$4:$V$461,Q$4,0)</f>
        <v>5</v>
      </c>
      <c r="R363" s="111" t="str">
        <f>VLOOKUP($A363,'PA GPS 2026 '!$A$4:$V$461,R$4,0)</f>
        <v>Númerica</v>
      </c>
      <c r="S363" s="111" t="str">
        <f>VLOOKUP($A363,'PA GPS 2026 '!$A$4:$V$461,S$4,0)</f>
        <v># de #  de ferias realizadas / 5 # de ferias a realizar</v>
      </c>
      <c r="T363" s="112">
        <f>VLOOKUP($A363,'PA GPS 2026 '!$A$4:$V$461,T$4,0)</f>
        <v>46041</v>
      </c>
      <c r="U363" s="112">
        <f>VLOOKUP($A363,'PA GPS 2026 '!$A$4:$V$461,U$4,0)</f>
        <v>46386</v>
      </c>
      <c r="V363" s="111" t="str">
        <f>VLOOKUP($A363,'PA GPS 2026 '!$A$4:$V$461,V$4,0)</f>
        <v>3000-DESPACHO DEL SUPERINTENDENTE DELEGADO PARA LA PROTECCIÓN DEL CONSUMIDOR;
3200-DIRECCIÓN DE INVESTIGACIONES DE PROTECCIÓN DE USUARIOS DE SERVICIOS DE COMUNICACIONES</v>
      </c>
    </row>
    <row r="364" spans="1:22" ht="58.5" customHeight="1" x14ac:dyDescent="0.25">
      <c r="A364" s="12" t="s">
        <v>1323</v>
      </c>
      <c r="B364" s="108" t="str">
        <f>VLOOKUP($A364,'PA GPS 2026 '!$A$4:$V$461,B$4,0)</f>
        <v>3000-DESPACHO DEL SUPERINTENDENTE DELEGADO PARA LA PROTECCIÓN DEL CONSUMIDOR</v>
      </c>
      <c r="C364" s="108">
        <f>VLOOKUP($A364,'PA GPS 2026 '!$A$4:$V$461,C$4,0)</f>
        <v>0</v>
      </c>
      <c r="D364" s="108" t="str">
        <f>VLOOKUP($A364,'PA GPS 2026 '!$A$4:$V$461,D$4,0)</f>
        <v>Actividad propia</v>
      </c>
      <c r="E364" s="108" t="str">
        <f>VLOOKUP($A364,'PA GPS 2026 '!$A$4:$V$461,E$4,0)</f>
        <v>3000.9.1</v>
      </c>
      <c r="F364" s="108" t="str">
        <f>VLOOKUP($A364,'PA GPS 2026 '!$A$4:$V$461,F$4,0)</f>
        <v>N/A</v>
      </c>
      <c r="G364" s="108" t="str">
        <f>VLOOKUP($A364,'PA GPS 2026 '!$A$4:$V$461,G$4,0)</f>
        <v>N/A</v>
      </c>
      <c r="H364" s="108" t="str">
        <f>VLOOKUP($A364,'PA GPS 2026 '!$A$4:$V$461,H$4,0)</f>
        <v>N/A</v>
      </c>
      <c r="I364" s="108" t="str">
        <f>VLOOKUP($A364,'PA GPS 2026 '!$A$4:$V$461,I$4,0)</f>
        <v>N/A</v>
      </c>
      <c r="J364" s="108" t="str">
        <f>VLOOKUP($A364,'PA GPS 2026 '!$A$4:$V$461,J$4,0)</f>
        <v>N/A</v>
      </c>
      <c r="K364" s="108" t="str">
        <f>VLOOKUP($A364,'PA GPS 2026 '!$A$4:$V$461,K$4,0)</f>
        <v>N/A</v>
      </c>
      <c r="L364" s="108" t="str">
        <f>VLOOKUP($A364,'PA GPS 2026 '!$A$4:$V$461,L$4,0)</f>
        <v>N/A</v>
      </c>
      <c r="M364" s="108" t="str">
        <f>VLOOKUP($A364,'PA GPS 2026 '!$A$4:$V$461,M$4,0)</f>
        <v>N/A</v>
      </c>
      <c r="N364" s="108" t="str">
        <f>VLOOKUP($A364,'PA GPS 2026 '!$A$4:$V$461,N$4,0)</f>
        <v>N/A</v>
      </c>
      <c r="O364" s="108" t="str">
        <f>VLOOKUP($A364,'PA GPS 2026 '!$A$4:$V$461,O$4,0)</f>
        <v>Definir la estrategia que se utilizará para la realización de las ferias  (Listado de asistencia)</v>
      </c>
      <c r="P364" s="108">
        <f>VLOOKUP($A364,'PA GPS 2026 '!$A$4:$V$461,P$4,0)</f>
        <v>30</v>
      </c>
      <c r="Q364" s="108">
        <f>VLOOKUP($A364,'PA GPS 2026 '!$A$4:$V$461,Q$4,0)</f>
        <v>1</v>
      </c>
      <c r="R364" s="108" t="str">
        <f>VLOOKUP($A364,'PA GPS 2026 '!$A$4:$V$461,R$4,0)</f>
        <v>Númerica</v>
      </c>
      <c r="S364" s="108" t="str">
        <f>VLOOKUP($A364,'PA GPS 2026 '!$A$4:$V$461,S$4,0)</f>
        <v># de # de reuniones de coordinacion realizadas / 1 # de reuniones a realizar</v>
      </c>
      <c r="T364" s="109">
        <f>VLOOKUP($A364,'PA GPS 2026 '!$A$4:$V$461,T$4,0)</f>
        <v>46041</v>
      </c>
      <c r="U364" s="109">
        <f>VLOOKUP($A364,'PA GPS 2026 '!$A$4:$V$461,U$4,0)</f>
        <v>46111</v>
      </c>
      <c r="V364" s="108" t="str">
        <f>VLOOKUP($A364,'PA GPS 2026 '!$A$4:$V$461,V$4,0)</f>
        <v>3000-DESPACHO DEL SUPERINTENDENTE DELEGADO PARA LA PROTECCIÓN DEL CONSUMIDOR;
3200-DIRECCIÓN DE INVESTIGACIONES DE PROTECCIÓN DE USUARIOS DE SERVICIOS DE COMUNICACIONES</v>
      </c>
    </row>
    <row r="365" spans="1:22" ht="58.5" customHeight="1" x14ac:dyDescent="0.25">
      <c r="A365" s="12" t="s">
        <v>1326</v>
      </c>
      <c r="B365" s="108" t="str">
        <f>VLOOKUP($A365,'PA GPS 2026 '!$A$4:$V$461,B$4,0)</f>
        <v>3000-DESPACHO DEL SUPERINTENDENTE DELEGADO PARA LA PROTECCIÓN DEL CONSUMIDOR</v>
      </c>
      <c r="C365" s="108">
        <f>VLOOKUP($A365,'PA GPS 2026 '!$A$4:$V$461,C$4,0)</f>
        <v>0</v>
      </c>
      <c r="D365" s="108" t="str">
        <f>VLOOKUP($A365,'PA GPS 2026 '!$A$4:$V$461,D$4,0)</f>
        <v>Actividad propia</v>
      </c>
      <c r="E365" s="108" t="str">
        <f>VLOOKUP($A365,'PA GPS 2026 '!$A$4:$V$461,E$4,0)</f>
        <v>3000.9.2</v>
      </c>
      <c r="F365" s="108" t="str">
        <f>VLOOKUP($A365,'PA GPS 2026 '!$A$4:$V$461,F$4,0)</f>
        <v>N/A</v>
      </c>
      <c r="G365" s="108" t="str">
        <f>VLOOKUP($A365,'PA GPS 2026 '!$A$4:$V$461,G$4,0)</f>
        <v>N/A</v>
      </c>
      <c r="H365" s="108" t="str">
        <f>VLOOKUP($A365,'PA GPS 2026 '!$A$4:$V$461,H$4,0)</f>
        <v>N/A</v>
      </c>
      <c r="I365" s="108" t="str">
        <f>VLOOKUP($A365,'PA GPS 2026 '!$A$4:$V$461,I$4,0)</f>
        <v>N/A</v>
      </c>
      <c r="J365" s="108" t="str">
        <f>VLOOKUP($A365,'PA GPS 2026 '!$A$4:$V$461,J$4,0)</f>
        <v>N/A</v>
      </c>
      <c r="K365" s="108" t="str">
        <f>VLOOKUP($A365,'PA GPS 2026 '!$A$4:$V$461,K$4,0)</f>
        <v>N/A</v>
      </c>
      <c r="L365" s="108" t="str">
        <f>VLOOKUP($A365,'PA GPS 2026 '!$A$4:$V$461,L$4,0)</f>
        <v>N/A</v>
      </c>
      <c r="M365" s="108" t="str">
        <f>VLOOKUP($A365,'PA GPS 2026 '!$A$4:$V$461,M$4,0)</f>
        <v>N/A</v>
      </c>
      <c r="N365" s="108" t="str">
        <f>VLOOKUP($A365,'PA GPS 2026 '!$A$4:$V$461,N$4,0)</f>
        <v>N/A</v>
      </c>
      <c r="O365" s="108" t="str">
        <f>VLOOKUP($A365,'PA GPS 2026 '!$A$4:$V$461,O$4,0)</f>
        <v>Realizar las ferias territoriales de atención, orientación y protección al usuario de servicios de comunicaciones realizadas- (informe de las ferias realizadas)</v>
      </c>
      <c r="P365" s="108">
        <f>VLOOKUP($A365,'PA GPS 2026 '!$A$4:$V$461,P$4,0)</f>
        <v>70</v>
      </c>
      <c r="Q365" s="108">
        <f>VLOOKUP($A365,'PA GPS 2026 '!$A$4:$V$461,Q$4,0)</f>
        <v>5</v>
      </c>
      <c r="R365" s="108" t="str">
        <f>VLOOKUP($A365,'PA GPS 2026 '!$A$4:$V$461,R$4,0)</f>
        <v>Númerica</v>
      </c>
      <c r="S365" s="108" t="str">
        <f>VLOOKUP($A365,'PA GPS 2026 '!$A$4:$V$461,S$4,0)</f>
        <v># de # de ferias realizadas / 5 # de ferias a realizar</v>
      </c>
      <c r="T365" s="109">
        <f>VLOOKUP($A365,'PA GPS 2026 '!$A$4:$V$461,T$4,0)</f>
        <v>46112</v>
      </c>
      <c r="U365" s="109">
        <f>VLOOKUP($A365,'PA GPS 2026 '!$A$4:$V$461,U$4,0)</f>
        <v>46386</v>
      </c>
      <c r="V365" s="108" t="str">
        <f>VLOOKUP($A365,'PA GPS 2026 '!$A$4:$V$461,V$4,0)</f>
        <v>3000-DESPACHO DEL SUPERINTENDENTE DELEGADO PARA LA PROTECCIÓN DEL CONSUMIDOR;
3200-DIRECCIÓN DE INVESTIGACIONES DE PROTECCIÓN DE USUARIOS DE SERVICIOS DE COMUNICACIONES</v>
      </c>
    </row>
    <row r="366" spans="1:22" ht="58.5" customHeight="1" x14ac:dyDescent="0.25">
      <c r="A366" s="12" t="s">
        <v>423</v>
      </c>
      <c r="B366" s="111" t="str">
        <f>VLOOKUP($A366,'PA GPS 2026 '!$A$4:$V$461,B$4,0)</f>
        <v>3003-GRUPO DE TRABAJO DE APOYO A LA RED NACIONAL DE PROTECCIÓN  AL CONSUMIDOR</v>
      </c>
      <c r="C366" s="111">
        <f>VLOOKUP($A366,'PA GPS 2026 '!$A$4:$V$461,C$4,0)</f>
        <v>0</v>
      </c>
      <c r="D366" s="111" t="str">
        <f>VLOOKUP($A366,'PA GPS 2026 '!$A$4:$V$461,D$4,0)</f>
        <v>Producto</v>
      </c>
      <c r="E366" s="111" t="str">
        <f>VLOOKUP($A366,'PA GPS 2026 '!$A$4:$V$461,E$4,0)</f>
        <v>3003.1</v>
      </c>
      <c r="F366" s="111" t="str">
        <f>VLOOKUP($A366,'PA GPS 2026 '!$A$4:$V$461,F$4,0)</f>
        <v>Innovador</v>
      </c>
      <c r="G366" s="111" t="str">
        <f>VLOOKUP($A366,'PA GPS 2026 '!$A$4:$V$461,G$4,0)</f>
        <v>Mejorar la oportunidad en la atención de trámites y servicios.</v>
      </c>
      <c r="H366" s="111" t="str">
        <f>VLOOKUP($A366,'PA GPS 2026 '!$A$4:$V$461,H$4,0)</f>
        <v>Avance promedio de cumplimiento de productos asociados a mejorar la oportunidad en la atención de trámites y servicios.</v>
      </c>
      <c r="I366" s="111" t="str">
        <f>VLOOKUP($A366,'PA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66" s="111" t="str">
        <f>VLOOKUP($A366,'PA GPS 2026 '!$A$4:$V$461,J$4,0)</f>
        <v>N/A</v>
      </c>
      <c r="K366" s="111" t="str">
        <f>VLOOKUP($A366,'PA GPS 2026 '!$A$4:$V$461,K$4,0)</f>
        <v>No</v>
      </c>
      <c r="L366" s="111" t="str">
        <f>VLOOKUP($A366,'PA GPS 2026 '!$A$4:$V$461,L$4,0)</f>
        <v>C-3503-0200-18-40401c</v>
      </c>
      <c r="M366" s="111" t="str">
        <f>VLOOKUP($A366,'PA GPS 2026 '!$A$4:$V$461,M$4,0)</f>
        <v>Política Servicio al Ciudadano_DIMENSIÓN Gestión con Valores para Resultados</v>
      </c>
      <c r="N366" s="111" t="str">
        <f>VLOOKUP($A366,'PA GPS 2026 '!$A$4:$V$461,N$4,0)</f>
        <v>PEI- Plan Estratégico Institucional</v>
      </c>
      <c r="O366" s="111" t="str">
        <f>VLOOKUP($A366,'PA GPS 2026 '!$A$4:$V$461,O$4,0)</f>
        <v>Medición de la efectividad de los contratos de transacción de Arreglo Directo en la posible reducción de demandas que puedan llegar a la delegatura de asuntos Jurisdiccionales (informe de medición de la efectividad).</v>
      </c>
      <c r="P366" s="111">
        <f>VLOOKUP($A366,'PA GPS 2026 '!$A$4:$V$461,P$4,0)</f>
        <v>20</v>
      </c>
      <c r="Q366" s="111">
        <f>VLOOKUP($A366,'PA GPS 2026 '!$A$4:$V$461,Q$4,0)</f>
        <v>1</v>
      </c>
      <c r="R366" s="111" t="str">
        <f>VLOOKUP($A366,'PA GPS 2026 '!$A$4:$V$461,R$4,0)</f>
        <v>Númerica</v>
      </c>
      <c r="S366" s="111" t="str">
        <f>VLOOKUP($A366,'PA GPS 2026 '!$A$4:$V$461,S$4,0)</f>
        <v># de Informe generado / 1 informe programado</v>
      </c>
      <c r="T366" s="112">
        <f>VLOOKUP($A366,'PA GPS 2026 '!$A$4:$V$461,T$4,0)</f>
        <v>46055</v>
      </c>
      <c r="U366" s="112">
        <f>VLOOKUP($A366,'PA GPS 2026 '!$A$4:$V$461,U$4,0)</f>
        <v>46379</v>
      </c>
      <c r="V366" s="111" t="str">
        <f>VLOOKUP($A366,'PA GPS 2026 '!$A$4:$V$461,V$4,0)</f>
        <v>3003-GRUPO DE TRABAJO DE APOYO A LA RED NACIONAL DE PROTECCIÓN  AL CONSUMIDOR</v>
      </c>
    </row>
    <row r="367" spans="1:22" ht="58.5" customHeight="1" x14ac:dyDescent="0.25">
      <c r="A367" s="12" t="s">
        <v>424</v>
      </c>
      <c r="B367" s="108" t="str">
        <f>VLOOKUP($A367,'PA GPS 2026 '!$A$4:$V$461,B$4,0)</f>
        <v>3003-GRUPO DE TRABAJO DE APOYO A LA RED NACIONAL DE PROTECCIÓN  AL CONSUMIDOR</v>
      </c>
      <c r="C367" s="108">
        <f>VLOOKUP($A367,'PA GPS 2026 '!$A$4:$V$461,C$4,0)</f>
        <v>0</v>
      </c>
      <c r="D367" s="108" t="str">
        <f>VLOOKUP($A367,'PA GPS 2026 '!$A$4:$V$461,D$4,0)</f>
        <v>Actividad propia</v>
      </c>
      <c r="E367" s="108" t="str">
        <f>VLOOKUP($A367,'PA GPS 2026 '!$A$4:$V$461,E$4,0)</f>
        <v>3003.1.1</v>
      </c>
      <c r="F367" s="108" t="str">
        <f>VLOOKUP($A367,'PA GPS 2026 '!$A$4:$V$461,F$4,0)</f>
        <v>N/A</v>
      </c>
      <c r="G367" s="108" t="str">
        <f>VLOOKUP($A367,'PA GPS 2026 '!$A$4:$V$461,G$4,0)</f>
        <v>N/A</v>
      </c>
      <c r="H367" s="108" t="str">
        <f>VLOOKUP($A367,'PA GPS 2026 '!$A$4:$V$461,H$4,0)</f>
        <v>N/A</v>
      </c>
      <c r="I367" s="108" t="str">
        <f>VLOOKUP($A367,'PA GPS 2026 '!$A$4:$V$461,I$4,0)</f>
        <v>N/A</v>
      </c>
      <c r="J367" s="108" t="str">
        <f>VLOOKUP($A367,'PA GPS 2026 '!$A$4:$V$461,J$4,0)</f>
        <v>N/A</v>
      </c>
      <c r="K367" s="108" t="str">
        <f>VLOOKUP($A367,'PA GPS 2026 '!$A$4:$V$461,K$4,0)</f>
        <v>N/A</v>
      </c>
      <c r="L367" s="108" t="str">
        <f>VLOOKUP($A367,'PA GPS 2026 '!$A$4:$V$461,L$4,0)</f>
        <v>N/A</v>
      </c>
      <c r="M367" s="108" t="str">
        <f>VLOOKUP($A367,'PA GPS 2026 '!$A$4:$V$461,M$4,0)</f>
        <v>N/A</v>
      </c>
      <c r="N367" s="108" t="str">
        <f>VLOOKUP($A367,'PA GPS 2026 '!$A$4:$V$461,N$4,0)</f>
        <v>N/A</v>
      </c>
      <c r="O367" s="108" t="str">
        <f>VLOOKUP($A367,'PA GPS 2026 '!$A$4:$V$461,O$4,0)</f>
        <v>Realizar Jornada Nacional de las soluciones en materia de protección al consumidor.</v>
      </c>
      <c r="P367" s="108">
        <f>VLOOKUP($A367,'PA GPS 2026 '!$A$4:$V$461,P$4,0)</f>
        <v>30</v>
      </c>
      <c r="Q367" s="108">
        <f>VLOOKUP($A367,'PA GPS 2026 '!$A$4:$V$461,Q$4,0)</f>
        <v>2</v>
      </c>
      <c r="R367" s="108" t="str">
        <f>VLOOKUP($A367,'PA GPS 2026 '!$A$4:$V$461,R$4,0)</f>
        <v>Númerica</v>
      </c>
      <c r="S367" s="108" t="str">
        <f>VLOOKUP($A367,'PA GPS 2026 '!$A$4:$V$461,S$4,0)</f>
        <v># de Jornadas realizadas / 2 Jornadas programadas</v>
      </c>
      <c r="T367" s="109">
        <f>VLOOKUP($A367,'PA GPS 2026 '!$A$4:$V$461,T$4,0)</f>
        <v>46055</v>
      </c>
      <c r="U367" s="109">
        <f>VLOOKUP($A367,'PA GPS 2026 '!$A$4:$V$461,U$4,0)</f>
        <v>46379</v>
      </c>
      <c r="V367" s="108" t="str">
        <f>VLOOKUP($A367,'PA GPS 2026 '!$A$4:$V$461,V$4,0)</f>
        <v>3003-GRUPO DE TRABAJO DE APOYO A LA RED NACIONAL DE PROTECCIÓN  AL CONSUMIDOR</v>
      </c>
    </row>
    <row r="368" spans="1:22" ht="58.5" customHeight="1" x14ac:dyDescent="0.25">
      <c r="A368" s="12" t="s">
        <v>425</v>
      </c>
      <c r="B368" s="108" t="str">
        <f>VLOOKUP($A368,'PA GPS 2026 '!$A$4:$V$461,B$4,0)</f>
        <v>3003-GRUPO DE TRABAJO DE APOYO A LA RED NACIONAL DE PROTECCIÓN  AL CONSUMIDOR</v>
      </c>
      <c r="C368" s="108">
        <f>VLOOKUP($A368,'PA GPS 2026 '!$A$4:$V$461,C$4,0)</f>
        <v>0</v>
      </c>
      <c r="D368" s="108" t="str">
        <f>VLOOKUP($A368,'PA GPS 2026 '!$A$4:$V$461,D$4,0)</f>
        <v>Actividad propia</v>
      </c>
      <c r="E368" s="108" t="str">
        <f>VLOOKUP($A368,'PA GPS 2026 '!$A$4:$V$461,E$4,0)</f>
        <v>3003.1.2</v>
      </c>
      <c r="F368" s="108" t="str">
        <f>VLOOKUP($A368,'PA GPS 2026 '!$A$4:$V$461,F$4,0)</f>
        <v>N/A</v>
      </c>
      <c r="G368" s="108" t="str">
        <f>VLOOKUP($A368,'PA GPS 2026 '!$A$4:$V$461,G$4,0)</f>
        <v>N/A</v>
      </c>
      <c r="H368" s="108" t="str">
        <f>VLOOKUP($A368,'PA GPS 2026 '!$A$4:$V$461,H$4,0)</f>
        <v>N/A</v>
      </c>
      <c r="I368" s="108" t="str">
        <f>VLOOKUP($A368,'PA GPS 2026 '!$A$4:$V$461,I$4,0)</f>
        <v>N/A</v>
      </c>
      <c r="J368" s="108" t="str">
        <f>VLOOKUP($A368,'PA GPS 2026 '!$A$4:$V$461,J$4,0)</f>
        <v>N/A</v>
      </c>
      <c r="K368" s="108" t="str">
        <f>VLOOKUP($A368,'PA GPS 2026 '!$A$4:$V$461,K$4,0)</f>
        <v>N/A</v>
      </c>
      <c r="L368" s="108" t="str">
        <f>VLOOKUP($A368,'PA GPS 2026 '!$A$4:$V$461,L$4,0)</f>
        <v>N/A</v>
      </c>
      <c r="M368" s="108" t="str">
        <f>VLOOKUP($A368,'PA GPS 2026 '!$A$4:$V$461,M$4,0)</f>
        <v>N/A</v>
      </c>
      <c r="N368" s="108" t="str">
        <f>VLOOKUP($A368,'PA GPS 2026 '!$A$4:$V$461,N$4,0)</f>
        <v>N/A</v>
      </c>
      <c r="O368" s="108" t="str">
        <f>VLOOKUP($A368,'PA GPS 2026 '!$A$4:$V$461,O$4,0)</f>
        <v>Invitaciones del servicio arreglo directo en casas y rutas del consumidor de bienes y servicios realizadas</v>
      </c>
      <c r="P368" s="108">
        <f>VLOOKUP($A368,'PA GPS 2026 '!$A$4:$V$461,P$4,0)</f>
        <v>40</v>
      </c>
      <c r="Q368" s="108">
        <f>VLOOKUP($A368,'PA GPS 2026 '!$A$4:$V$461,Q$4,0)</f>
        <v>5100</v>
      </c>
      <c r="R368" s="108" t="str">
        <f>VLOOKUP($A368,'PA GPS 2026 '!$A$4:$V$461,R$4,0)</f>
        <v>Númerica</v>
      </c>
      <c r="S368" s="108" t="str">
        <f>VLOOKUP($A368,'PA GPS 2026 '!$A$4:$V$461,S$4,0)</f>
        <v># de Invitaciones realizadas / 5100 Invitaciones programadas</v>
      </c>
      <c r="T368" s="109">
        <f>VLOOKUP($A368,'PA GPS 2026 '!$A$4:$V$461,T$4,0)</f>
        <v>46055</v>
      </c>
      <c r="U368" s="109">
        <f>VLOOKUP($A368,'PA GPS 2026 '!$A$4:$V$461,U$4,0)</f>
        <v>46379</v>
      </c>
      <c r="V368" s="108" t="str">
        <f>VLOOKUP($A368,'PA GPS 2026 '!$A$4:$V$461,V$4,0)</f>
        <v>3003-GRUPO DE TRABAJO DE APOYO A LA RED NACIONAL DE PROTECCIÓN  AL CONSUMIDOR</v>
      </c>
    </row>
    <row r="369" spans="1:22" ht="58.5" customHeight="1" x14ac:dyDescent="0.25">
      <c r="A369" s="12" t="s">
        <v>427</v>
      </c>
      <c r="B369" s="108" t="str">
        <f>VLOOKUP($A369,'PA GPS 2026 '!$A$4:$V$461,B$4,0)</f>
        <v>3003-GRUPO DE TRABAJO DE APOYO A LA RED NACIONAL DE PROTECCIÓN  AL CONSUMIDOR</v>
      </c>
      <c r="C369" s="108">
        <f>VLOOKUP($A369,'PA GPS 2026 '!$A$4:$V$461,C$4,0)</f>
        <v>0</v>
      </c>
      <c r="D369" s="108" t="str">
        <f>VLOOKUP($A369,'PA GPS 2026 '!$A$4:$V$461,D$4,0)</f>
        <v>Actividad propia</v>
      </c>
      <c r="E369" s="108" t="str">
        <f>VLOOKUP($A369,'PA GPS 2026 '!$A$4:$V$461,E$4,0)</f>
        <v>3003.1.3</v>
      </c>
      <c r="F369" s="108" t="str">
        <f>VLOOKUP($A369,'PA GPS 2026 '!$A$4:$V$461,F$4,0)</f>
        <v>N/A</v>
      </c>
      <c r="G369" s="108" t="str">
        <f>VLOOKUP($A369,'PA GPS 2026 '!$A$4:$V$461,G$4,0)</f>
        <v>N/A</v>
      </c>
      <c r="H369" s="108" t="str">
        <f>VLOOKUP($A369,'PA GPS 2026 '!$A$4:$V$461,H$4,0)</f>
        <v>N/A</v>
      </c>
      <c r="I369" s="108" t="str">
        <f>VLOOKUP($A369,'PA GPS 2026 '!$A$4:$V$461,I$4,0)</f>
        <v>N/A</v>
      </c>
      <c r="J369" s="108" t="str">
        <f>VLOOKUP($A369,'PA GPS 2026 '!$A$4:$V$461,J$4,0)</f>
        <v>N/A</v>
      </c>
      <c r="K369" s="108" t="str">
        <f>VLOOKUP($A369,'PA GPS 2026 '!$A$4:$V$461,K$4,0)</f>
        <v>N/A</v>
      </c>
      <c r="L369" s="108" t="str">
        <f>VLOOKUP($A369,'PA GPS 2026 '!$A$4:$V$461,L$4,0)</f>
        <v>N/A</v>
      </c>
      <c r="M369" s="108" t="str">
        <f>VLOOKUP($A369,'PA GPS 2026 '!$A$4:$V$461,M$4,0)</f>
        <v>N/A</v>
      </c>
      <c r="N369" s="108" t="str">
        <f>VLOOKUP($A369,'PA GPS 2026 '!$A$4:$V$461,N$4,0)</f>
        <v>N/A</v>
      </c>
      <c r="O369" s="108" t="str">
        <f>VLOOKUP($A369,'PA GPS 2026 '!$A$4:$V$461,O$4,0)</f>
        <v>Arreglo directo ofrecido a consumidores de bienes y servicios que buscan un espacio de solución a sus diferencias con proveedores o comerciantes en una relación de consumo, realizados de forma presencial o virtual.</v>
      </c>
      <c r="P369" s="108">
        <f>VLOOKUP($A369,'PA GPS 2026 '!$A$4:$V$461,P$4,0)</f>
        <v>30</v>
      </c>
      <c r="Q369" s="108">
        <f>VLOOKUP($A369,'PA GPS 2026 '!$A$4:$V$461,Q$4,0)</f>
        <v>25</v>
      </c>
      <c r="R369" s="108" t="str">
        <f>VLOOKUP($A369,'PA GPS 2026 '!$A$4:$V$461,R$4,0)</f>
        <v>Porcentual</v>
      </c>
      <c r="S369" s="108" t="str">
        <f>VLOOKUP($A369,'PA GPS 2026 '!$A$4:$V$461,S$4,0)</f>
        <v>% de % de reuniones de arreglos directos realizados 
(encuentros realizados / invitaciones enviadas) X 100 / 25% de % de reuniones de arreglos directos a realizar</v>
      </c>
      <c r="T369" s="109">
        <f>VLOOKUP($A369,'PA GPS 2026 '!$A$4:$V$461,T$4,0)</f>
        <v>46055</v>
      </c>
      <c r="U369" s="109">
        <f>VLOOKUP($A369,'PA GPS 2026 '!$A$4:$V$461,U$4,0)</f>
        <v>46379</v>
      </c>
      <c r="V369" s="108" t="str">
        <f>VLOOKUP($A369,'PA GPS 2026 '!$A$4:$V$461,V$4,0)</f>
        <v>3003-GRUPO DE TRABAJO DE APOYO A LA RED NACIONAL DE PROTECCIÓN  AL CONSUMIDOR</v>
      </c>
    </row>
    <row r="370" spans="1:22" ht="58.5" customHeight="1" x14ac:dyDescent="0.25">
      <c r="A370" s="12" t="s">
        <v>428</v>
      </c>
      <c r="B370" s="111" t="str">
        <f>VLOOKUP($A370,'PA GPS 2026 '!$A$4:$V$461,B$4,0)</f>
        <v>3003-GRUPO DE TRABAJO DE APOYO A LA RED NACIONAL DE PROTECCIÓN  AL CONSUMIDOR</v>
      </c>
      <c r="C370" s="111">
        <f>VLOOKUP($A370,'PA GPS 2026 '!$A$4:$V$461,C$4,0)</f>
        <v>0</v>
      </c>
      <c r="D370" s="111" t="str">
        <f>VLOOKUP($A370,'PA GPS 2026 '!$A$4:$V$461,D$4,0)</f>
        <v>Producto</v>
      </c>
      <c r="E370" s="111" t="str">
        <f>VLOOKUP($A370,'PA GPS 2026 '!$A$4:$V$461,E$4,0)</f>
        <v>3003.2</v>
      </c>
      <c r="F370" s="111" t="str">
        <f>VLOOKUP($A370,'PA GPS 2026 '!$A$4:$V$461,F$4,0)</f>
        <v>Operativo</v>
      </c>
      <c r="G370" s="111" t="str">
        <f>VLOOKUP($A370,'PA GPS 2026 '!$A$4:$V$461,G$4,0)</f>
        <v>Mejorar la oportunidad en la atención de trámites y servicios.</v>
      </c>
      <c r="H370" s="111" t="str">
        <f>VLOOKUP($A370,'PA GPS 2026 '!$A$4:$V$461,H$4,0)</f>
        <v>Avance promedio de cumplimiento de productos asociados a mejorar la oportunidad en la atención de trámites y servicios.</v>
      </c>
      <c r="I370" s="111" t="str">
        <f>VLOOKUP($A370,'PA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70" s="111" t="str">
        <f>VLOOKUP($A370,'PA GPS 2026 '!$A$4:$V$461,J$4,0)</f>
        <v>N/A</v>
      </c>
      <c r="K370" s="111" t="str">
        <f>VLOOKUP($A370,'PA GPS 2026 '!$A$4:$V$461,K$4,0)</f>
        <v>No</v>
      </c>
      <c r="L370" s="111" t="str">
        <f>VLOOKUP($A370,'PA GPS 2026 '!$A$4:$V$461,L$4,0)</f>
        <v>C-3503-0200-18-40401c</v>
      </c>
      <c r="M370" s="111" t="str">
        <f>VLOOKUP($A370,'PA GPS 2026 '!$A$4:$V$461,M$4,0)</f>
        <v>Política Servicio al Ciudadano_DIMENSIÓN Gestión con Valores para Resultados</v>
      </c>
      <c r="N370" s="111" t="str">
        <f>VLOOKUP($A370,'PA GPS 2026 '!$A$4:$V$461,N$4,0)</f>
        <v>PEI- Plan Estratégico Institucional</v>
      </c>
      <c r="O370" s="111" t="str">
        <f>VLOOKUP($A370,'PA GPS 2026 '!$A$4:$V$461,O$4,0)</f>
        <v>Plan estratégico de ofertas de servicios misionales en todo el territorio nacional, por medio de Casas y Rutas del Consumidor, ejecutado</v>
      </c>
      <c r="P370" s="111">
        <f>VLOOKUP($A370,'PA GPS 2026 '!$A$4:$V$461,P$4,0)</f>
        <v>40</v>
      </c>
      <c r="Q370" s="111">
        <f>VLOOKUP($A370,'PA GPS 2026 '!$A$4:$V$461,Q$4,0)</f>
        <v>100</v>
      </c>
      <c r="R370" s="111" t="str">
        <f>VLOOKUP($A370,'PA GPS 2026 '!$A$4:$V$461,R$4,0)</f>
        <v>Porcentual</v>
      </c>
      <c r="S370" s="111" t="str">
        <f>VLOOKUP($A370,'PA GPS 2026 '!$A$4:$V$461,S$4,0)</f>
        <v>% de Actividades ejecutadas / 100% de Actividades programadas</v>
      </c>
      <c r="T370" s="112">
        <f>VLOOKUP($A370,'PA GPS 2026 '!$A$4:$V$461,T$4,0)</f>
        <v>46037</v>
      </c>
      <c r="U370" s="112">
        <f>VLOOKUP($A370,'PA GPS 2026 '!$A$4:$V$461,U$4,0)</f>
        <v>46379</v>
      </c>
      <c r="V370" s="111" t="str">
        <f>VLOOKUP($A370,'PA GPS 2026 '!$A$4:$V$461,V$4,0)</f>
        <v>3003-GRUPO DE TRABAJO DE APOYO A LA RED NACIONAL DE PROTECCIÓN  AL CONSUMIDOR</v>
      </c>
    </row>
    <row r="371" spans="1:22" ht="58.5" customHeight="1" x14ac:dyDescent="0.25">
      <c r="A371" s="12" t="s">
        <v>429</v>
      </c>
      <c r="B371" s="108" t="str">
        <f>VLOOKUP($A371,'PA GPS 2026 '!$A$4:$V$461,B$4,0)</f>
        <v>3003-GRUPO DE TRABAJO DE APOYO A LA RED NACIONAL DE PROTECCIÓN  AL CONSUMIDOR</v>
      </c>
      <c r="C371" s="108">
        <f>VLOOKUP($A371,'PA GPS 2026 '!$A$4:$V$461,C$4,0)</f>
        <v>0</v>
      </c>
      <c r="D371" s="108" t="str">
        <f>VLOOKUP($A371,'PA GPS 2026 '!$A$4:$V$461,D$4,0)</f>
        <v>Actividad propia</v>
      </c>
      <c r="E371" s="108" t="str">
        <f>VLOOKUP($A371,'PA GPS 2026 '!$A$4:$V$461,E$4,0)</f>
        <v>3003.2.1</v>
      </c>
      <c r="F371" s="108" t="str">
        <f>VLOOKUP($A371,'PA GPS 2026 '!$A$4:$V$461,F$4,0)</f>
        <v>N/A</v>
      </c>
      <c r="G371" s="108" t="str">
        <f>VLOOKUP($A371,'PA GPS 2026 '!$A$4:$V$461,G$4,0)</f>
        <v>N/A</v>
      </c>
      <c r="H371" s="108" t="str">
        <f>VLOOKUP($A371,'PA GPS 2026 '!$A$4:$V$461,H$4,0)</f>
        <v>N/A</v>
      </c>
      <c r="I371" s="108" t="str">
        <f>VLOOKUP($A371,'PA GPS 2026 '!$A$4:$V$461,I$4,0)</f>
        <v>N/A</v>
      </c>
      <c r="J371" s="108" t="str">
        <f>VLOOKUP($A371,'PA GPS 2026 '!$A$4:$V$461,J$4,0)</f>
        <v>N/A</v>
      </c>
      <c r="K371" s="108" t="str">
        <f>VLOOKUP($A371,'PA GPS 2026 '!$A$4:$V$461,K$4,0)</f>
        <v>N/A</v>
      </c>
      <c r="L371" s="108" t="str">
        <f>VLOOKUP($A371,'PA GPS 2026 '!$A$4:$V$461,L$4,0)</f>
        <v>N/A</v>
      </c>
      <c r="M371" s="108" t="str">
        <f>VLOOKUP($A371,'PA GPS 2026 '!$A$4:$V$461,M$4,0)</f>
        <v>N/A</v>
      </c>
      <c r="N371" s="108" t="str">
        <f>VLOOKUP($A371,'PA GPS 2026 '!$A$4:$V$461,N$4,0)</f>
        <v>N/A</v>
      </c>
      <c r="O371" s="108" t="str">
        <f>VLOOKUP($A371,'PA GPS 2026 '!$A$4:$V$461,O$4,0)</f>
        <v>Definir y aprobar el plan de trabajo estratégico de ofertas de servicios misionales. (Plan elaborado y aprobado)</v>
      </c>
      <c r="P371" s="108">
        <f>VLOOKUP($A371,'PA GPS 2026 '!$A$4:$V$461,P$4,0)</f>
        <v>20</v>
      </c>
      <c r="Q371" s="108">
        <f>VLOOKUP($A371,'PA GPS 2026 '!$A$4:$V$461,Q$4,0)</f>
        <v>1</v>
      </c>
      <c r="R371" s="108" t="str">
        <f>VLOOKUP($A371,'PA GPS 2026 '!$A$4:$V$461,R$4,0)</f>
        <v>Númerica</v>
      </c>
      <c r="S371" s="108" t="str">
        <f>VLOOKUP($A371,'PA GPS 2026 '!$A$4:$V$461,S$4,0)</f>
        <v># de Plan estratégico aprobado / 1 Plan estratégico programado</v>
      </c>
      <c r="T371" s="109">
        <f>VLOOKUP($A371,'PA GPS 2026 '!$A$4:$V$461,T$4,0)</f>
        <v>46037</v>
      </c>
      <c r="U371" s="109">
        <f>VLOOKUP($A371,'PA GPS 2026 '!$A$4:$V$461,U$4,0)</f>
        <v>46059</v>
      </c>
      <c r="V371" s="108" t="str">
        <f>VLOOKUP($A371,'PA GPS 2026 '!$A$4:$V$461,V$4,0)</f>
        <v>3003-GRUPO DE TRABAJO DE APOYO A LA RED NACIONAL DE PROTECCIÓN  AL CONSUMIDOR</v>
      </c>
    </row>
    <row r="372" spans="1:22" ht="58.5" customHeight="1" x14ac:dyDescent="0.25">
      <c r="A372" s="12" t="s">
        <v>430</v>
      </c>
      <c r="B372" s="108" t="str">
        <f>VLOOKUP($A372,'PA GPS 2026 '!$A$4:$V$461,B$4,0)</f>
        <v>3003-GRUPO DE TRABAJO DE APOYO A LA RED NACIONAL DE PROTECCIÓN  AL CONSUMIDOR</v>
      </c>
      <c r="C372" s="108">
        <f>VLOOKUP($A372,'PA GPS 2026 '!$A$4:$V$461,C$4,0)</f>
        <v>0</v>
      </c>
      <c r="D372" s="108" t="str">
        <f>VLOOKUP($A372,'PA GPS 2026 '!$A$4:$V$461,D$4,0)</f>
        <v>Actividad propia</v>
      </c>
      <c r="E372" s="108" t="str">
        <f>VLOOKUP($A372,'PA GPS 2026 '!$A$4:$V$461,E$4,0)</f>
        <v>3003.2.2</v>
      </c>
      <c r="F372" s="108" t="str">
        <f>VLOOKUP($A372,'PA GPS 2026 '!$A$4:$V$461,F$4,0)</f>
        <v>N/A</v>
      </c>
      <c r="G372" s="108" t="str">
        <f>VLOOKUP($A372,'PA GPS 2026 '!$A$4:$V$461,G$4,0)</f>
        <v>N/A</v>
      </c>
      <c r="H372" s="108" t="str">
        <f>VLOOKUP($A372,'PA GPS 2026 '!$A$4:$V$461,H$4,0)</f>
        <v>N/A</v>
      </c>
      <c r="I372" s="108" t="str">
        <f>VLOOKUP($A372,'PA GPS 2026 '!$A$4:$V$461,I$4,0)</f>
        <v>N/A</v>
      </c>
      <c r="J372" s="108" t="str">
        <f>VLOOKUP($A372,'PA GPS 2026 '!$A$4:$V$461,J$4,0)</f>
        <v>N/A</v>
      </c>
      <c r="K372" s="108" t="str">
        <f>VLOOKUP($A372,'PA GPS 2026 '!$A$4:$V$461,K$4,0)</f>
        <v>N/A</v>
      </c>
      <c r="L372" s="108" t="str">
        <f>VLOOKUP($A372,'PA GPS 2026 '!$A$4:$V$461,L$4,0)</f>
        <v>N/A</v>
      </c>
      <c r="M372" s="108" t="str">
        <f>VLOOKUP($A372,'PA GPS 2026 '!$A$4:$V$461,M$4,0)</f>
        <v>N/A</v>
      </c>
      <c r="N372" s="108" t="str">
        <f>VLOOKUP($A372,'PA GPS 2026 '!$A$4:$V$461,N$4,0)</f>
        <v>N/A</v>
      </c>
      <c r="O372" s="108" t="str">
        <f>VLOOKUP($A372,'PA GPS 2026 '!$A$4:$V$461,O$4,0)</f>
        <v>Ejecutar el plan estratégico de ofertas de servicios misionales. (Seguimiento al plan de trabajo y sus evidencias)</v>
      </c>
      <c r="P372" s="108">
        <f>VLOOKUP($A372,'PA GPS 2026 '!$A$4:$V$461,P$4,0)</f>
        <v>80</v>
      </c>
      <c r="Q372" s="108">
        <f>VLOOKUP($A372,'PA GPS 2026 '!$A$4:$V$461,Q$4,0)</f>
        <v>100</v>
      </c>
      <c r="R372" s="108" t="str">
        <f>VLOOKUP($A372,'PA GPS 2026 '!$A$4:$V$461,R$4,0)</f>
        <v>Porcentual</v>
      </c>
      <c r="S372" s="108" t="str">
        <f>VLOOKUP($A372,'PA GPS 2026 '!$A$4:$V$461,S$4,0)</f>
        <v>% de Porcentaje de avance de las actividades programadas / 100% de Porcentaje programado para el Plan estratégico a ejecutar</v>
      </c>
      <c r="T372" s="109">
        <f>VLOOKUP($A372,'PA GPS 2026 '!$A$4:$V$461,T$4,0)</f>
        <v>46062</v>
      </c>
      <c r="U372" s="109">
        <f>VLOOKUP($A372,'PA GPS 2026 '!$A$4:$V$461,U$4,0)</f>
        <v>46379</v>
      </c>
      <c r="V372" s="108" t="str">
        <f>VLOOKUP($A372,'PA GPS 2026 '!$A$4:$V$461,V$4,0)</f>
        <v>3003-GRUPO DE TRABAJO DE APOYO A LA RED NACIONAL DE PROTECCIÓN  AL CONSUMIDOR</v>
      </c>
    </row>
    <row r="373" spans="1:22" ht="58.5" customHeight="1" x14ac:dyDescent="0.25">
      <c r="A373" s="12" t="s">
        <v>431</v>
      </c>
      <c r="B373" s="111" t="str">
        <f>VLOOKUP($A373,'PA GPS 2026 '!$A$4:$V$461,B$4,0)</f>
        <v>3003-GRUPO DE TRABAJO DE APOYO A LA RED NACIONAL DE PROTECCIÓN  AL CONSUMIDOR</v>
      </c>
      <c r="C373" s="111">
        <f>VLOOKUP($A373,'PA GPS 2026 '!$A$4:$V$461,C$4,0)</f>
        <v>0</v>
      </c>
      <c r="D373" s="111" t="str">
        <f>VLOOKUP($A373,'PA GPS 2026 '!$A$4:$V$461,D$4,0)</f>
        <v>Producto</v>
      </c>
      <c r="E373" s="111" t="str">
        <f>VLOOKUP($A373,'PA GPS 2026 '!$A$4:$V$461,E$4,0)</f>
        <v>3003.3</v>
      </c>
      <c r="F373" s="111" t="str">
        <f>VLOOKUP($A373,'PA GPS 2026 '!$A$4:$V$461,F$4,0)</f>
        <v>Innovador</v>
      </c>
      <c r="G373" s="111" t="str">
        <f>VLOOKUP($A373,'PA GPS 2026 '!$A$4:$V$461,G$4,0)</f>
        <v xml:space="preserve">Promover el enfoque preventivo, diferencial y territorial en el que hacer misional de la entidad 
</v>
      </c>
      <c r="H373" s="111" t="str">
        <f>VLOOKUP($A373,'PA GPS 2026 '!$A$4:$V$461,H$4,0)</f>
        <v xml:space="preserve">Cumplimiento de productos del PAI asociados a Promover el enfoque preventivo, diferencial y territorial en el que hacer misional de la entidad 
</v>
      </c>
      <c r="I373" s="111" t="str">
        <f>VLOOKUP($A373,'PA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73" s="111" t="str">
        <f>VLOOKUP($A373,'PA GPS 2026 '!$A$4:$V$461,J$4,0)</f>
        <v>N/A</v>
      </c>
      <c r="K373" s="111" t="str">
        <f>VLOOKUP($A373,'PA GPS 2026 '!$A$4:$V$461,K$4,0)</f>
        <v>No</v>
      </c>
      <c r="L373" s="111" t="str">
        <f>VLOOKUP($A373,'PA GPS 2026 '!$A$4:$V$461,L$4,0)</f>
        <v>C-3503-0200-18-40401c</v>
      </c>
      <c r="M373" s="111" t="str">
        <f>VLOOKUP($A373,'PA GPS 2026 '!$A$4:$V$461,M$4,0)</f>
        <v>Política Servicio al Ciudadano_DIMENSIÓN Gestión con Valores para Resultados</v>
      </c>
      <c r="N373" s="111" t="str">
        <f>VLOOKUP($A373,'PA GPS 2026 '!$A$4:$V$461,N$4,0)</f>
        <v>CONPES</v>
      </c>
      <c r="O373" s="111" t="str">
        <f>VLOOKUP($A373,'PA GPS 2026 '!$A$4:$V$461,O$4,0)</f>
        <v>Socialización de la Guía sobre Diversidad Sexual y Enfoque e Identidad de Género en las Relaciones de Consumo, a la ciudadanía, realizadas</v>
      </c>
      <c r="P373" s="111">
        <f>VLOOKUP($A373,'PA GPS 2026 '!$A$4:$V$461,P$4,0)</f>
        <v>20</v>
      </c>
      <c r="Q373" s="111">
        <f>VLOOKUP($A373,'PA GPS 2026 '!$A$4:$V$461,Q$4,0)</f>
        <v>2</v>
      </c>
      <c r="R373" s="111" t="str">
        <f>VLOOKUP($A373,'PA GPS 2026 '!$A$4:$V$461,R$4,0)</f>
        <v>Númerica</v>
      </c>
      <c r="S373" s="111" t="str">
        <f>VLOOKUP($A373,'PA GPS 2026 '!$A$4:$V$461,S$4,0)</f>
        <v># de Jornadas de socialización realizadas / 2 Jornadas de socialización programadas</v>
      </c>
      <c r="T373" s="112">
        <f>VLOOKUP($A373,'PA GPS 2026 '!$A$4:$V$461,T$4,0)</f>
        <v>46055</v>
      </c>
      <c r="U373" s="112">
        <f>VLOOKUP($A373,'PA GPS 2026 '!$A$4:$V$461,U$4,0)</f>
        <v>46379</v>
      </c>
      <c r="V373" s="111" t="str">
        <f>VLOOKUP($A373,'PA GPS 2026 '!$A$4:$V$461,V$4,0)</f>
        <v>3003-GRUPO DE TRABAJO DE APOYO A LA RED NACIONAL DE PROTECCIÓN  AL CONSUMIDOR</v>
      </c>
    </row>
    <row r="374" spans="1:22" ht="58.5" customHeight="1" x14ac:dyDescent="0.25">
      <c r="A374" s="12" t="s">
        <v>432</v>
      </c>
      <c r="B374" s="108" t="str">
        <f>VLOOKUP($A374,'PA GPS 2026 '!$A$4:$V$461,B$4,0)</f>
        <v>3003-GRUPO DE TRABAJO DE APOYO A LA RED NACIONAL DE PROTECCIÓN  AL CONSUMIDOR</v>
      </c>
      <c r="C374" s="108">
        <f>VLOOKUP($A374,'PA GPS 2026 '!$A$4:$V$461,C$4,0)</f>
        <v>0</v>
      </c>
      <c r="D374" s="108" t="str">
        <f>VLOOKUP($A374,'PA GPS 2026 '!$A$4:$V$461,D$4,0)</f>
        <v>Actividad propia</v>
      </c>
      <c r="E374" s="108" t="str">
        <f>VLOOKUP($A374,'PA GPS 2026 '!$A$4:$V$461,E$4,0)</f>
        <v>3003.3.1</v>
      </c>
      <c r="F374" s="108" t="str">
        <f>VLOOKUP($A374,'PA GPS 2026 '!$A$4:$V$461,F$4,0)</f>
        <v>N/A</v>
      </c>
      <c r="G374" s="108" t="str">
        <f>VLOOKUP($A374,'PA GPS 2026 '!$A$4:$V$461,G$4,0)</f>
        <v>N/A</v>
      </c>
      <c r="H374" s="108" t="str">
        <f>VLOOKUP($A374,'PA GPS 2026 '!$A$4:$V$461,H$4,0)</f>
        <v>N/A</v>
      </c>
      <c r="I374" s="108" t="str">
        <f>VLOOKUP($A374,'PA GPS 2026 '!$A$4:$V$461,I$4,0)</f>
        <v>N/A</v>
      </c>
      <c r="J374" s="108" t="str">
        <f>VLOOKUP($A374,'PA GPS 2026 '!$A$4:$V$461,J$4,0)</f>
        <v>N/A</v>
      </c>
      <c r="K374" s="108" t="str">
        <f>VLOOKUP($A374,'PA GPS 2026 '!$A$4:$V$461,K$4,0)</f>
        <v>N/A</v>
      </c>
      <c r="L374" s="108" t="str">
        <f>VLOOKUP($A374,'PA GPS 2026 '!$A$4:$V$461,L$4,0)</f>
        <v>N/A</v>
      </c>
      <c r="M374" s="108" t="str">
        <f>VLOOKUP($A374,'PA GPS 2026 '!$A$4:$V$461,M$4,0)</f>
        <v>N/A</v>
      </c>
      <c r="N374" s="108" t="str">
        <f>VLOOKUP($A374,'PA GPS 2026 '!$A$4:$V$461,N$4,0)</f>
        <v>N/A</v>
      </c>
      <c r="O374" s="108" t="str">
        <f>VLOOKUP($A374,'PA GPS 2026 '!$A$4:$V$461,O$4,0)</f>
        <v>Definir y aprobar la estrategia de socialización de la guía sobre Diversidad Sexual y Enfoque e Identidad de Género en las Relaciones de Consumo</v>
      </c>
      <c r="P374" s="108">
        <f>VLOOKUP($A374,'PA GPS 2026 '!$A$4:$V$461,P$4,0)</f>
        <v>30</v>
      </c>
      <c r="Q374" s="108">
        <f>VLOOKUP($A374,'PA GPS 2026 '!$A$4:$V$461,Q$4,0)</f>
        <v>1</v>
      </c>
      <c r="R374" s="108" t="str">
        <f>VLOOKUP($A374,'PA GPS 2026 '!$A$4:$V$461,R$4,0)</f>
        <v>Númerica</v>
      </c>
      <c r="S374" s="108" t="str">
        <f>VLOOKUP($A374,'PA GPS 2026 '!$A$4:$V$461,S$4,0)</f>
        <v># de Estrategia definida / 1 Estrategia programada</v>
      </c>
      <c r="T374" s="109">
        <f>VLOOKUP($A374,'PA GPS 2026 '!$A$4:$V$461,T$4,0)</f>
        <v>46055</v>
      </c>
      <c r="U374" s="109">
        <f>VLOOKUP($A374,'PA GPS 2026 '!$A$4:$V$461,U$4,0)</f>
        <v>46142</v>
      </c>
      <c r="V374" s="108" t="str">
        <f>VLOOKUP($A374,'PA GPS 2026 '!$A$4:$V$461,V$4,0)</f>
        <v>3003-GRUPO DE TRABAJO DE APOYO A LA RED NACIONAL DE PROTECCIÓN  AL CONSUMIDOR</v>
      </c>
    </row>
    <row r="375" spans="1:22" ht="58.5" customHeight="1" x14ac:dyDescent="0.25">
      <c r="A375" s="12" t="s">
        <v>433</v>
      </c>
      <c r="B375" s="108" t="str">
        <f>VLOOKUP($A375,'PA GPS 2026 '!$A$4:$V$461,B$4,0)</f>
        <v>3003-GRUPO DE TRABAJO DE APOYO A LA RED NACIONAL DE PROTECCIÓN  AL CONSUMIDOR</v>
      </c>
      <c r="C375" s="108">
        <f>VLOOKUP($A375,'PA GPS 2026 '!$A$4:$V$461,C$4,0)</f>
        <v>0</v>
      </c>
      <c r="D375" s="108" t="str">
        <f>VLOOKUP($A375,'PA GPS 2026 '!$A$4:$V$461,D$4,0)</f>
        <v>Actividad propia</v>
      </c>
      <c r="E375" s="108" t="str">
        <f>VLOOKUP($A375,'PA GPS 2026 '!$A$4:$V$461,E$4,0)</f>
        <v>3003.3.2</v>
      </c>
      <c r="F375" s="108" t="str">
        <f>VLOOKUP($A375,'PA GPS 2026 '!$A$4:$V$461,F$4,0)</f>
        <v>N/A</v>
      </c>
      <c r="G375" s="108" t="str">
        <f>VLOOKUP($A375,'PA GPS 2026 '!$A$4:$V$461,G$4,0)</f>
        <v>N/A</v>
      </c>
      <c r="H375" s="108" t="str">
        <f>VLOOKUP($A375,'PA GPS 2026 '!$A$4:$V$461,H$4,0)</f>
        <v>N/A</v>
      </c>
      <c r="I375" s="108" t="str">
        <f>VLOOKUP($A375,'PA GPS 2026 '!$A$4:$V$461,I$4,0)</f>
        <v>N/A</v>
      </c>
      <c r="J375" s="108" t="str">
        <f>VLOOKUP($A375,'PA GPS 2026 '!$A$4:$V$461,J$4,0)</f>
        <v>N/A</v>
      </c>
      <c r="K375" s="108" t="str">
        <f>VLOOKUP($A375,'PA GPS 2026 '!$A$4:$V$461,K$4,0)</f>
        <v>N/A</v>
      </c>
      <c r="L375" s="108" t="str">
        <f>VLOOKUP($A375,'PA GPS 2026 '!$A$4:$V$461,L$4,0)</f>
        <v>N/A</v>
      </c>
      <c r="M375" s="108" t="str">
        <f>VLOOKUP($A375,'PA GPS 2026 '!$A$4:$V$461,M$4,0)</f>
        <v>N/A</v>
      </c>
      <c r="N375" s="108" t="str">
        <f>VLOOKUP($A375,'PA GPS 2026 '!$A$4:$V$461,N$4,0)</f>
        <v>N/A</v>
      </c>
      <c r="O375" s="108" t="str">
        <f>VLOOKUP($A375,'PA GPS 2026 '!$A$4:$V$461,O$4,0)</f>
        <v>Aplicar la estrategia de socialización de la guía sobre Diversidad Sexual y Enfoque e Identidad de Género en las Relaciones de Consumo</v>
      </c>
      <c r="P375" s="108">
        <f>VLOOKUP($A375,'PA GPS 2026 '!$A$4:$V$461,P$4,0)</f>
        <v>70</v>
      </c>
      <c r="Q375" s="108">
        <f>VLOOKUP($A375,'PA GPS 2026 '!$A$4:$V$461,Q$4,0)</f>
        <v>2</v>
      </c>
      <c r="R375" s="108" t="str">
        <f>VLOOKUP($A375,'PA GPS 2026 '!$A$4:$V$461,R$4,0)</f>
        <v>Númerica</v>
      </c>
      <c r="S375" s="108" t="str">
        <f>VLOOKUP($A375,'PA GPS 2026 '!$A$4:$V$461,S$4,0)</f>
        <v># de Estrategia de socialización realizada / 2 Estrategia de socialización programada</v>
      </c>
      <c r="T375" s="109">
        <f>VLOOKUP($A375,'PA GPS 2026 '!$A$4:$V$461,T$4,0)</f>
        <v>46146</v>
      </c>
      <c r="U375" s="109">
        <f>VLOOKUP($A375,'PA GPS 2026 '!$A$4:$V$461,U$4,0)</f>
        <v>46379</v>
      </c>
      <c r="V375" s="108" t="str">
        <f>VLOOKUP($A375,'PA GPS 2026 '!$A$4:$V$461,V$4,0)</f>
        <v>3003-GRUPO DE TRABAJO DE APOYO A LA RED NACIONAL DE PROTECCIÓN  AL CONSUMIDOR</v>
      </c>
    </row>
    <row r="376" spans="1:22" ht="58.5" customHeight="1" x14ac:dyDescent="0.25">
      <c r="A376" s="12" t="s">
        <v>434</v>
      </c>
      <c r="B376" s="111" t="str">
        <f>VLOOKUP($A376,'PA GPS 2026 '!$A$4:$V$461,B$4,0)</f>
        <v>3003-GRUPO DE TRABAJO DE APOYO A LA RED NACIONAL DE PROTECCIÓN  AL CONSUMIDOR</v>
      </c>
      <c r="C376" s="111">
        <f>VLOOKUP($A376,'PA GPS 2026 '!$A$4:$V$461,C$4,0)</f>
        <v>0</v>
      </c>
      <c r="D376" s="111" t="str">
        <f>VLOOKUP($A376,'PA GPS 2026 '!$A$4:$V$461,D$4,0)</f>
        <v>Producto</v>
      </c>
      <c r="E376" s="111" t="str">
        <f>VLOOKUP($A376,'PA GPS 2026 '!$A$4:$V$461,E$4,0)</f>
        <v>3003.4</v>
      </c>
      <c r="F376" s="111" t="str">
        <f>VLOOKUP($A376,'PA GPS 2026 '!$A$4:$V$461,F$4,0)</f>
        <v>Innovador</v>
      </c>
      <c r="G376" s="111" t="str">
        <f>VLOOKUP($A376,'PA GPS 2026 '!$A$4:$V$461,G$4,0)</f>
        <v xml:space="preserve">Promover el enfoque preventivo, diferencial y territorial en el que hacer misional de la entidad 
</v>
      </c>
      <c r="H376" s="111" t="str">
        <f>VLOOKUP($A376,'PA GPS 2026 '!$A$4:$V$461,H$4,0)</f>
        <v xml:space="preserve">Cumplimiento de productos del PAI asociados a Promover el enfoque preventivo, diferencial y territorial en el que hacer misional de la entidad 
</v>
      </c>
      <c r="I376" s="111" t="str">
        <f>VLOOKUP($A376,'PA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76" s="111" t="str">
        <f>VLOOKUP($A376,'PA GPS 2026 '!$A$4:$V$461,J$4,0)</f>
        <v>N/A</v>
      </c>
      <c r="K376" s="111" t="str">
        <f>VLOOKUP($A376,'PA GPS 2026 '!$A$4:$V$461,K$4,0)</f>
        <v>Si</v>
      </c>
      <c r="L376" s="111" t="str">
        <f>VLOOKUP($A376,'PA GPS 2026 '!$A$4:$V$461,L$4,0)</f>
        <v>C-3503-0200-18-40401c</v>
      </c>
      <c r="M376" s="111" t="str">
        <f>VLOOKUP($A376,'PA GPS 2026 '!$A$4:$V$461,M$4,0)</f>
        <v>Política Servicio al Ciudadano_DIMENSIÓN Gestión con Valores para Resultados</v>
      </c>
      <c r="N376" s="111" t="str">
        <f>VLOOKUP($A376,'PA GPS 2026 '!$A$4:$V$461,N$4,0)</f>
        <v>PES - Cierre de brechas territoriales</v>
      </c>
      <c r="O376" s="111" t="str">
        <f>VLOOKUP($A376,'PA GPS 2026 '!$A$4:$V$461,O$4,0)</f>
        <v>Guía de Aprendizaje en Derecho de Consumo para grupos vulnerables, minorías étnicas y/o en condición de discapacidad. (Informe de la guia traducida)</v>
      </c>
      <c r="P376" s="111">
        <f>VLOOKUP($A376,'PA GPS 2026 '!$A$4:$V$461,P$4,0)</f>
        <v>20</v>
      </c>
      <c r="Q376" s="111">
        <f>VLOOKUP($A376,'PA GPS 2026 '!$A$4:$V$461,Q$4,0)</f>
        <v>1</v>
      </c>
      <c r="R376" s="111" t="str">
        <f>VLOOKUP($A376,'PA GPS 2026 '!$A$4:$V$461,R$4,0)</f>
        <v>Númerica</v>
      </c>
      <c r="S376" s="111" t="str">
        <f>VLOOKUP($A376,'PA GPS 2026 '!$A$4:$V$461,S$4,0)</f>
        <v># de Informe generado / 1 Informe programado</v>
      </c>
      <c r="T376" s="112">
        <f>VLOOKUP($A376,'PA GPS 2026 '!$A$4:$V$461,T$4,0)</f>
        <v>46055</v>
      </c>
      <c r="U376" s="112">
        <f>VLOOKUP($A376,'PA GPS 2026 '!$A$4:$V$461,U$4,0)</f>
        <v>46379</v>
      </c>
      <c r="V376" s="111" t="str">
        <f>VLOOKUP($A376,'PA GPS 2026 '!$A$4:$V$461,V$4,0)</f>
        <v>3003-GRUPO DE TRABAJO DE APOYO A LA RED NACIONAL DE PROTECCIÓN  AL CONSUMIDOR;
71-GRUPO DE TRABAJO DE FORMACION;
73-GRUPO DE TRABAJO DE COMUNICACION</v>
      </c>
    </row>
    <row r="377" spans="1:22" ht="58.5" customHeight="1" x14ac:dyDescent="0.25">
      <c r="A377" s="12" t="s">
        <v>435</v>
      </c>
      <c r="B377" s="108" t="str">
        <f>VLOOKUP($A377,'PA GPS 2026 '!$A$4:$V$461,B$4,0)</f>
        <v>3003-GRUPO DE TRABAJO DE APOYO A LA RED NACIONAL DE PROTECCIÓN  AL CONSUMIDOR</v>
      </c>
      <c r="C377" s="108">
        <f>VLOOKUP($A377,'PA GPS 2026 '!$A$4:$V$461,C$4,0)</f>
        <v>0</v>
      </c>
      <c r="D377" s="108" t="str">
        <f>VLOOKUP($A377,'PA GPS 2026 '!$A$4:$V$461,D$4,0)</f>
        <v>Actividad propia</v>
      </c>
      <c r="E377" s="108" t="str">
        <f>VLOOKUP($A377,'PA GPS 2026 '!$A$4:$V$461,E$4,0)</f>
        <v>3003.4.1</v>
      </c>
      <c r="F377" s="108" t="str">
        <f>VLOOKUP($A377,'PA GPS 2026 '!$A$4:$V$461,F$4,0)</f>
        <v>N/A</v>
      </c>
      <c r="G377" s="108" t="str">
        <f>VLOOKUP($A377,'PA GPS 2026 '!$A$4:$V$461,G$4,0)</f>
        <v>N/A</v>
      </c>
      <c r="H377" s="108" t="str">
        <f>VLOOKUP($A377,'PA GPS 2026 '!$A$4:$V$461,H$4,0)</f>
        <v>N/A</v>
      </c>
      <c r="I377" s="108" t="str">
        <f>VLOOKUP($A377,'PA GPS 2026 '!$A$4:$V$461,I$4,0)</f>
        <v>N/A</v>
      </c>
      <c r="J377" s="108" t="str">
        <f>VLOOKUP($A377,'PA GPS 2026 '!$A$4:$V$461,J$4,0)</f>
        <v>N/A</v>
      </c>
      <c r="K377" s="108" t="str">
        <f>VLOOKUP($A377,'PA GPS 2026 '!$A$4:$V$461,K$4,0)</f>
        <v>N/A</v>
      </c>
      <c r="L377" s="108" t="str">
        <f>VLOOKUP($A377,'PA GPS 2026 '!$A$4:$V$461,L$4,0)</f>
        <v>N/A</v>
      </c>
      <c r="M377" s="108" t="str">
        <f>VLOOKUP($A377,'PA GPS 2026 '!$A$4:$V$461,M$4,0)</f>
        <v>N/A</v>
      </c>
      <c r="N377" s="108" t="str">
        <f>VLOOKUP($A377,'PA GPS 2026 '!$A$4:$V$461,N$4,0)</f>
        <v>N/A</v>
      </c>
      <c r="O377" s="108" t="str">
        <f>VLOOKUP($A377,'PA GPS 2026 '!$A$4:$V$461,O$4,0)</f>
        <v>Definir la población en condiciones de discapacidad a la que se orientará la Guía de Aprendizaje en Derecho de Consumo (Acta de aprobación)</v>
      </c>
      <c r="P377" s="108">
        <f>VLOOKUP($A377,'PA GPS 2026 '!$A$4:$V$461,P$4,0)</f>
        <v>10</v>
      </c>
      <c r="Q377" s="108">
        <f>VLOOKUP($A377,'PA GPS 2026 '!$A$4:$V$461,Q$4,0)</f>
        <v>1</v>
      </c>
      <c r="R377" s="108" t="str">
        <f>VLOOKUP($A377,'PA GPS 2026 '!$A$4:$V$461,R$4,0)</f>
        <v>Númerica</v>
      </c>
      <c r="S377" s="108" t="str">
        <f>VLOOKUP($A377,'PA GPS 2026 '!$A$4:$V$461,S$4,0)</f>
        <v># de Acta de aprobación realizada / 1 Acta de aprobación programada</v>
      </c>
      <c r="T377" s="109">
        <f>VLOOKUP($A377,'PA GPS 2026 '!$A$4:$V$461,T$4,0)</f>
        <v>46055</v>
      </c>
      <c r="U377" s="109">
        <f>VLOOKUP($A377,'PA GPS 2026 '!$A$4:$V$461,U$4,0)</f>
        <v>46112</v>
      </c>
      <c r="V377" s="108" t="str">
        <f>VLOOKUP($A377,'PA GPS 2026 '!$A$4:$V$461,V$4,0)</f>
        <v>3003-GRUPO DE TRABAJO DE APOYO A LA RED NACIONAL DE PROTECCIÓN  AL CONSUMIDOR;
71-GRUPO DE TRABAJO DE FORMACION</v>
      </c>
    </row>
    <row r="378" spans="1:22" ht="58.5" customHeight="1" x14ac:dyDescent="0.25">
      <c r="A378" s="12" t="s">
        <v>436</v>
      </c>
      <c r="B378" s="108" t="str">
        <f>VLOOKUP($A378,'PA GPS 2026 '!$A$4:$V$461,B$4,0)</f>
        <v>3003-GRUPO DE TRABAJO DE APOYO A LA RED NACIONAL DE PROTECCIÓN  AL CONSUMIDOR</v>
      </c>
      <c r="C378" s="108">
        <f>VLOOKUP($A378,'PA GPS 2026 '!$A$4:$V$461,C$4,0)</f>
        <v>0</v>
      </c>
      <c r="D378" s="108" t="str">
        <f>VLOOKUP($A378,'PA GPS 2026 '!$A$4:$V$461,D$4,0)</f>
        <v>Actividad propia</v>
      </c>
      <c r="E378" s="108" t="str">
        <f>VLOOKUP($A378,'PA GPS 2026 '!$A$4:$V$461,E$4,0)</f>
        <v>3003.4.2</v>
      </c>
      <c r="F378" s="108" t="str">
        <f>VLOOKUP($A378,'PA GPS 2026 '!$A$4:$V$461,F$4,0)</f>
        <v>N/A</v>
      </c>
      <c r="G378" s="108" t="str">
        <f>VLOOKUP($A378,'PA GPS 2026 '!$A$4:$V$461,G$4,0)</f>
        <v>N/A</v>
      </c>
      <c r="H378" s="108" t="str">
        <f>VLOOKUP($A378,'PA GPS 2026 '!$A$4:$V$461,H$4,0)</f>
        <v>N/A</v>
      </c>
      <c r="I378" s="108" t="str">
        <f>VLOOKUP($A378,'PA GPS 2026 '!$A$4:$V$461,I$4,0)</f>
        <v>N/A</v>
      </c>
      <c r="J378" s="108" t="str">
        <f>VLOOKUP($A378,'PA GPS 2026 '!$A$4:$V$461,J$4,0)</f>
        <v>N/A</v>
      </c>
      <c r="K378" s="108" t="str">
        <f>VLOOKUP($A378,'PA GPS 2026 '!$A$4:$V$461,K$4,0)</f>
        <v>N/A</v>
      </c>
      <c r="L378" s="108" t="str">
        <f>VLOOKUP($A378,'PA GPS 2026 '!$A$4:$V$461,L$4,0)</f>
        <v>N/A</v>
      </c>
      <c r="M378" s="108" t="str">
        <f>VLOOKUP($A378,'PA GPS 2026 '!$A$4:$V$461,M$4,0)</f>
        <v>N/A</v>
      </c>
      <c r="N378" s="108" t="str">
        <f>VLOOKUP($A378,'PA GPS 2026 '!$A$4:$V$461,N$4,0)</f>
        <v>N/A</v>
      </c>
      <c r="O378" s="108" t="str">
        <f>VLOOKUP($A378,'PA GPS 2026 '!$A$4:$V$461,O$4,0)</f>
        <v>Traducir la Guía de Aprendizaje en Derecho de Consumo para grupos vulnerables, (traducción de la Guía)</v>
      </c>
      <c r="P378" s="108">
        <f>VLOOKUP($A378,'PA GPS 2026 '!$A$4:$V$461,P$4,0)</f>
        <v>30</v>
      </c>
      <c r="Q378" s="108">
        <f>VLOOKUP($A378,'PA GPS 2026 '!$A$4:$V$461,Q$4,0)</f>
        <v>1</v>
      </c>
      <c r="R378" s="108" t="str">
        <f>VLOOKUP($A378,'PA GPS 2026 '!$A$4:$V$461,R$4,0)</f>
        <v>Númerica</v>
      </c>
      <c r="S378" s="108" t="str">
        <f>VLOOKUP($A378,'PA GPS 2026 '!$A$4:$V$461,S$4,0)</f>
        <v># de Guia traducida / 1 Guia por traducir</v>
      </c>
      <c r="T378" s="109">
        <f>VLOOKUP($A378,'PA GPS 2026 '!$A$4:$V$461,T$4,0)</f>
        <v>46113</v>
      </c>
      <c r="U378" s="109">
        <f>VLOOKUP($A378,'PA GPS 2026 '!$A$4:$V$461,U$4,0)</f>
        <v>46265</v>
      </c>
      <c r="V378" s="108" t="str">
        <f>VLOOKUP($A378,'PA GPS 2026 '!$A$4:$V$461,V$4,0)</f>
        <v>3003-GRUPO DE TRABAJO DE APOYO A LA RED NACIONAL DE PROTECCIÓN  AL CONSUMIDOR</v>
      </c>
    </row>
    <row r="379" spans="1:22" ht="58.5" customHeight="1" x14ac:dyDescent="0.25">
      <c r="A379" s="12" t="s">
        <v>437</v>
      </c>
      <c r="B379" s="108" t="str">
        <f>VLOOKUP($A379,'PA GPS 2026 '!$A$4:$V$461,B$4,0)</f>
        <v>3003-GRUPO DE TRABAJO DE APOYO A LA RED NACIONAL DE PROTECCIÓN  AL CONSUMIDOR</v>
      </c>
      <c r="C379" s="108">
        <f>VLOOKUP($A379,'PA GPS 2026 '!$A$4:$V$461,C$4,0)</f>
        <v>0</v>
      </c>
      <c r="D379" s="108" t="str">
        <f>VLOOKUP($A379,'PA GPS 2026 '!$A$4:$V$461,D$4,0)</f>
        <v>Actividad propia</v>
      </c>
      <c r="E379" s="108" t="str">
        <f>VLOOKUP($A379,'PA GPS 2026 '!$A$4:$V$461,E$4,0)</f>
        <v>3003.4.3</v>
      </c>
      <c r="F379" s="108" t="str">
        <f>VLOOKUP($A379,'PA GPS 2026 '!$A$4:$V$461,F$4,0)</f>
        <v>N/A</v>
      </c>
      <c r="G379" s="108" t="str">
        <f>VLOOKUP($A379,'PA GPS 2026 '!$A$4:$V$461,G$4,0)</f>
        <v>N/A</v>
      </c>
      <c r="H379" s="108" t="str">
        <f>VLOOKUP($A379,'PA GPS 2026 '!$A$4:$V$461,H$4,0)</f>
        <v>N/A</v>
      </c>
      <c r="I379" s="108" t="str">
        <f>VLOOKUP($A379,'PA GPS 2026 '!$A$4:$V$461,I$4,0)</f>
        <v>N/A</v>
      </c>
      <c r="J379" s="108" t="str">
        <f>VLOOKUP($A379,'PA GPS 2026 '!$A$4:$V$461,J$4,0)</f>
        <v>N/A</v>
      </c>
      <c r="K379" s="108" t="str">
        <f>VLOOKUP($A379,'PA GPS 2026 '!$A$4:$V$461,K$4,0)</f>
        <v>N/A</v>
      </c>
      <c r="L379" s="108" t="str">
        <f>VLOOKUP($A379,'PA GPS 2026 '!$A$4:$V$461,L$4,0)</f>
        <v>N/A</v>
      </c>
      <c r="M379" s="108" t="str">
        <f>VLOOKUP($A379,'PA GPS 2026 '!$A$4:$V$461,M$4,0)</f>
        <v>N/A</v>
      </c>
      <c r="N379" s="108" t="str">
        <f>VLOOKUP($A379,'PA GPS 2026 '!$A$4:$V$461,N$4,0)</f>
        <v>N/A</v>
      </c>
      <c r="O379" s="108" t="str">
        <f>VLOOKUP($A379,'PA GPS 2026 '!$A$4:$V$461,O$4,0)</f>
        <v>Diagramar o producir la Guía de Aprendizaje en Derecho de Consumo de acuerdo con la población  en condición de discapacidad definida</v>
      </c>
      <c r="P379" s="108">
        <f>VLOOKUP($A379,'PA GPS 2026 '!$A$4:$V$461,P$4,0)</f>
        <v>20</v>
      </c>
      <c r="Q379" s="108">
        <f>VLOOKUP($A379,'PA GPS 2026 '!$A$4:$V$461,Q$4,0)</f>
        <v>1</v>
      </c>
      <c r="R379" s="108" t="str">
        <f>VLOOKUP($A379,'PA GPS 2026 '!$A$4:$V$461,R$4,0)</f>
        <v>Númerica</v>
      </c>
      <c r="S379" s="108" t="str">
        <f>VLOOKUP($A379,'PA GPS 2026 '!$A$4:$V$461,S$4,0)</f>
        <v># de Guia diagramada / 1 Guia para diagramar</v>
      </c>
      <c r="T379" s="109">
        <f>VLOOKUP($A379,'PA GPS 2026 '!$A$4:$V$461,T$4,0)</f>
        <v>46146</v>
      </c>
      <c r="U379" s="109">
        <f>VLOOKUP($A379,'PA GPS 2026 '!$A$4:$V$461,U$4,0)</f>
        <v>46295</v>
      </c>
      <c r="V379" s="108" t="str">
        <f>VLOOKUP($A379,'PA GPS 2026 '!$A$4:$V$461,V$4,0)</f>
        <v>3003-GRUPO DE TRABAJO DE APOYO A LA RED NACIONAL DE PROTECCIÓN  AL CONSUMIDOR;
73-GRUPO DE TRABAJO DE COMUNICACION</v>
      </c>
    </row>
    <row r="380" spans="1:22" ht="58.5" customHeight="1" x14ac:dyDescent="0.25">
      <c r="A380" s="12" t="s">
        <v>1359</v>
      </c>
      <c r="B380" s="108" t="str">
        <f>VLOOKUP($A380,'PA GPS 2026 '!$A$4:$V$461,B$4,0)</f>
        <v>3003-GRUPO DE TRABAJO DE APOYO A LA RED NACIONAL DE PROTECCIÓN  AL CONSUMIDOR</v>
      </c>
      <c r="C380" s="108">
        <f>VLOOKUP($A380,'PA GPS 2026 '!$A$4:$V$461,C$4,0)</f>
        <v>0</v>
      </c>
      <c r="D380" s="108" t="str">
        <f>VLOOKUP($A380,'PA GPS 2026 '!$A$4:$V$461,D$4,0)</f>
        <v>Actividad propia</v>
      </c>
      <c r="E380" s="108" t="str">
        <f>VLOOKUP($A380,'PA GPS 2026 '!$A$4:$V$461,E$4,0)</f>
        <v>3003.4.4</v>
      </c>
      <c r="F380" s="108" t="str">
        <f>VLOOKUP($A380,'PA GPS 2026 '!$A$4:$V$461,F$4,0)</f>
        <v>N/A</v>
      </c>
      <c r="G380" s="108" t="str">
        <f>VLOOKUP($A380,'PA GPS 2026 '!$A$4:$V$461,G$4,0)</f>
        <v>N/A</v>
      </c>
      <c r="H380" s="108" t="str">
        <f>VLOOKUP($A380,'PA GPS 2026 '!$A$4:$V$461,H$4,0)</f>
        <v>N/A</v>
      </c>
      <c r="I380" s="108" t="str">
        <f>VLOOKUP($A380,'PA GPS 2026 '!$A$4:$V$461,I$4,0)</f>
        <v>N/A</v>
      </c>
      <c r="J380" s="108" t="str">
        <f>VLOOKUP($A380,'PA GPS 2026 '!$A$4:$V$461,J$4,0)</f>
        <v>N/A</v>
      </c>
      <c r="K380" s="108" t="str">
        <f>VLOOKUP($A380,'PA GPS 2026 '!$A$4:$V$461,K$4,0)</f>
        <v>N/A</v>
      </c>
      <c r="L380" s="108" t="str">
        <f>VLOOKUP($A380,'PA GPS 2026 '!$A$4:$V$461,L$4,0)</f>
        <v>N/A</v>
      </c>
      <c r="M380" s="108" t="str">
        <f>VLOOKUP($A380,'PA GPS 2026 '!$A$4:$V$461,M$4,0)</f>
        <v>N/A</v>
      </c>
      <c r="N380" s="108" t="str">
        <f>VLOOKUP($A380,'PA GPS 2026 '!$A$4:$V$461,N$4,0)</f>
        <v>N/A</v>
      </c>
      <c r="O380" s="108" t="str">
        <f>VLOOKUP($A380,'PA GPS 2026 '!$A$4:$V$461,O$4,0)</f>
        <v>Definir y aprobar la estrategia de publicación de la Guía de Aprendizaje en Derecho de Consumo (acta de aprobación)</v>
      </c>
      <c r="P380" s="108">
        <f>VLOOKUP($A380,'PA GPS 2026 '!$A$4:$V$461,P$4,0)</f>
        <v>20</v>
      </c>
      <c r="Q380" s="108">
        <f>VLOOKUP($A380,'PA GPS 2026 '!$A$4:$V$461,Q$4,0)</f>
        <v>1</v>
      </c>
      <c r="R380" s="108" t="str">
        <f>VLOOKUP($A380,'PA GPS 2026 '!$A$4:$V$461,R$4,0)</f>
        <v>Númerica</v>
      </c>
      <c r="S380" s="108" t="str">
        <f>VLOOKUP($A380,'PA GPS 2026 '!$A$4:$V$461,S$4,0)</f>
        <v># de Acta de aprobación realizada / 1 Acta de aprobación programada</v>
      </c>
      <c r="T380" s="109">
        <f>VLOOKUP($A380,'PA GPS 2026 '!$A$4:$V$461,T$4,0)</f>
        <v>46296</v>
      </c>
      <c r="U380" s="109">
        <f>VLOOKUP($A380,'PA GPS 2026 '!$A$4:$V$461,U$4,0)</f>
        <v>46325</v>
      </c>
      <c r="V380" s="108" t="str">
        <f>VLOOKUP($A380,'PA GPS 2026 '!$A$4:$V$461,V$4,0)</f>
        <v>3003-GRUPO DE TRABAJO DE APOYO A LA RED NACIONAL DE PROTECCIÓN  AL CONSUMIDOR</v>
      </c>
    </row>
    <row r="381" spans="1:22" ht="58.5" customHeight="1" x14ac:dyDescent="0.25">
      <c r="A381" s="12" t="s">
        <v>1361</v>
      </c>
      <c r="B381" s="108" t="str">
        <f>VLOOKUP($A381,'PA GPS 2026 '!$A$4:$V$461,B$4,0)</f>
        <v>3003-GRUPO DE TRABAJO DE APOYO A LA RED NACIONAL DE PROTECCIÓN  AL CONSUMIDOR</v>
      </c>
      <c r="C381" s="108">
        <f>VLOOKUP($A381,'PA GPS 2026 '!$A$4:$V$461,C$4,0)</f>
        <v>0</v>
      </c>
      <c r="D381" s="108" t="str">
        <f>VLOOKUP($A381,'PA GPS 2026 '!$A$4:$V$461,D$4,0)</f>
        <v>Actividad propia</v>
      </c>
      <c r="E381" s="108" t="str">
        <f>VLOOKUP($A381,'PA GPS 2026 '!$A$4:$V$461,E$4,0)</f>
        <v>3003.4.5</v>
      </c>
      <c r="F381" s="108" t="str">
        <f>VLOOKUP($A381,'PA GPS 2026 '!$A$4:$V$461,F$4,0)</f>
        <v>N/A</v>
      </c>
      <c r="G381" s="108" t="str">
        <f>VLOOKUP($A381,'PA GPS 2026 '!$A$4:$V$461,G$4,0)</f>
        <v>N/A</v>
      </c>
      <c r="H381" s="108" t="str">
        <f>VLOOKUP($A381,'PA GPS 2026 '!$A$4:$V$461,H$4,0)</f>
        <v>N/A</v>
      </c>
      <c r="I381" s="108" t="str">
        <f>VLOOKUP($A381,'PA GPS 2026 '!$A$4:$V$461,I$4,0)</f>
        <v>N/A</v>
      </c>
      <c r="J381" s="108" t="str">
        <f>VLOOKUP($A381,'PA GPS 2026 '!$A$4:$V$461,J$4,0)</f>
        <v>N/A</v>
      </c>
      <c r="K381" s="108" t="str">
        <f>VLOOKUP($A381,'PA GPS 2026 '!$A$4:$V$461,K$4,0)</f>
        <v>N/A</v>
      </c>
      <c r="L381" s="108" t="str">
        <f>VLOOKUP($A381,'PA GPS 2026 '!$A$4:$V$461,L$4,0)</f>
        <v>N/A</v>
      </c>
      <c r="M381" s="108" t="str">
        <f>VLOOKUP($A381,'PA GPS 2026 '!$A$4:$V$461,M$4,0)</f>
        <v>N/A</v>
      </c>
      <c r="N381" s="108" t="str">
        <f>VLOOKUP($A381,'PA GPS 2026 '!$A$4:$V$461,N$4,0)</f>
        <v>N/A</v>
      </c>
      <c r="O381" s="108" t="str">
        <f>VLOOKUP($A381,'PA GPS 2026 '!$A$4:$V$461,O$4,0)</f>
        <v>Publicar la Guía de Aprendizaje en Derecho de Consumo para grupos vulnerables, minorías étnicas y/o en condición de discapacidad.</v>
      </c>
      <c r="P381" s="108">
        <f>VLOOKUP($A381,'PA GPS 2026 '!$A$4:$V$461,P$4,0)</f>
        <v>20</v>
      </c>
      <c r="Q381" s="108">
        <f>VLOOKUP($A381,'PA GPS 2026 '!$A$4:$V$461,Q$4,0)</f>
        <v>1</v>
      </c>
      <c r="R381" s="108" t="str">
        <f>VLOOKUP($A381,'PA GPS 2026 '!$A$4:$V$461,R$4,0)</f>
        <v>Númerica</v>
      </c>
      <c r="S381" s="108" t="str">
        <f>VLOOKUP($A381,'PA GPS 2026 '!$A$4:$V$461,S$4,0)</f>
        <v># de Guía publicada / 1 Guía a publicar</v>
      </c>
      <c r="T381" s="109">
        <f>VLOOKUP($A381,'PA GPS 2026 '!$A$4:$V$461,T$4,0)</f>
        <v>46329</v>
      </c>
      <c r="U381" s="109">
        <f>VLOOKUP($A381,'PA GPS 2026 '!$A$4:$V$461,U$4,0)</f>
        <v>46379</v>
      </c>
      <c r="V381" s="108" t="str">
        <f>VLOOKUP($A381,'PA GPS 2026 '!$A$4:$V$461,V$4,0)</f>
        <v>3003-GRUPO DE TRABAJO DE APOYO A LA RED NACIONAL DE PROTECCIÓN  AL CONSUMIDOR</v>
      </c>
    </row>
    <row r="382" spans="1:22" ht="58.5" customHeight="1" x14ac:dyDescent="0.25">
      <c r="A382" s="12" t="s">
        <v>304</v>
      </c>
      <c r="B382" s="111" t="str">
        <f>VLOOKUP($A382,'PA GPS 2026 '!$A$4:$V$461,B$4,0)</f>
        <v>4000-DESPACHO DEL SUPERINTENDENTE DELEGADO PARA ASUNTOS JURISDICCIONALES</v>
      </c>
      <c r="C382" s="111">
        <f>VLOOKUP($A382,'PA GPS 2026 '!$A$4:$V$461,C$4,0)</f>
        <v>0</v>
      </c>
      <c r="D382" s="111" t="str">
        <f>VLOOKUP($A382,'PA GPS 2026 '!$A$4:$V$461,D$4,0)</f>
        <v>Producto</v>
      </c>
      <c r="E382" s="111" t="str">
        <f>VLOOKUP($A382,'PA GPS 2026 '!$A$4:$V$461,E$4,0)</f>
        <v>4000.1</v>
      </c>
      <c r="F382" s="111" t="str">
        <f>VLOOKUP($A382,'PA GPS 2026 '!$A$4:$V$461,F$4,0)</f>
        <v>Operativo SI</v>
      </c>
      <c r="G382" s="111" t="str">
        <f>VLOOKUP($A382,'PA GPS 2026 '!$A$4:$V$461,G$4,0)</f>
        <v>Mejorar la oportunidad en la atención de trámites y servicios.</v>
      </c>
      <c r="H382" s="111" t="str">
        <f>VLOOKUP($A382,'PA GPS 2026 '!$A$4:$V$461,H$4,0)</f>
        <v>Avance promedio de cumplimiento de productos asociados a mejorar la oportunidad en la atención de trámites y servicios.</v>
      </c>
      <c r="I382" s="111" t="str">
        <f>VLOOKUP($A382,'PA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82" s="111" t="str">
        <f>VLOOKUP($A382,'PA GPS 2026 '!$A$4:$V$461,J$4,0)</f>
        <v>N/A</v>
      </c>
      <c r="K382" s="111" t="str">
        <f>VLOOKUP($A382,'PA GPS 2026 '!$A$4:$V$461,K$4,0)</f>
        <v>No</v>
      </c>
      <c r="L382" s="111" t="str">
        <f>VLOOKUP($A382,'PA GPS 2026 '!$A$4:$V$461,L$4,0)</f>
        <v>C-3503-0200-20-40401c</v>
      </c>
      <c r="M382" s="111" t="str">
        <f>VLOOKUP($A382,'PA GPS 2026 '!$A$4:$V$461,M$4,0)</f>
        <v>Política Fortalecimiento Organizacional y Simplificación de Procesos _DIMENSIÓN Gestión con Valores para Resultados</v>
      </c>
      <c r="N382" s="111" t="str">
        <f>VLOOKUP($A382,'PA GPS 2026 '!$A$4:$V$461,N$4,0)</f>
        <v>N/A</v>
      </c>
      <c r="O382" s="111" t="str">
        <f>VLOOKUP($A382,'PA GPS 2026 '!$A$4:$V$461,O$4,0)</f>
        <v>Procesos de Competencia Desleal y Propiedad Industrial, finalizados.  (Informe consolidado).</v>
      </c>
      <c r="P382" s="111">
        <f>VLOOKUP($A382,'PA GPS 2026 '!$A$4:$V$461,P$4,0)</f>
        <v>14</v>
      </c>
      <c r="Q382" s="111">
        <f>VLOOKUP($A382,'PA GPS 2026 '!$A$4:$V$461,Q$4,0)</f>
        <v>170</v>
      </c>
      <c r="R382" s="111" t="str">
        <f>VLOOKUP($A382,'PA GPS 2026 '!$A$4:$V$461,R$4,0)</f>
        <v>Númerica</v>
      </c>
      <c r="S382" s="111" t="str">
        <f>VLOOKUP($A382,'PA GPS 2026 '!$A$4:$V$461,S$4,0)</f>
        <v># de demandas gestionadas / 170 demandas a gestionar</v>
      </c>
      <c r="T382" s="112">
        <f>VLOOKUP($A382,'PA GPS 2026 '!$A$4:$V$461,T$4,0)</f>
        <v>46041</v>
      </c>
      <c r="U382" s="112">
        <f>VLOOKUP($A382,'PA GPS 2026 '!$A$4:$V$461,U$4,0)</f>
        <v>46377</v>
      </c>
      <c r="V382" s="111" t="str">
        <f>VLOOKUP($A382,'PA GPS 2026 '!$A$4:$V$461,V$4,0)</f>
        <v>4000-DESPACHO DEL SUPERINTENDENTE DELEGADO PARA ASUNTOS JURISDICCIONALES</v>
      </c>
    </row>
    <row r="383" spans="1:22" ht="58.5" customHeight="1" x14ac:dyDescent="0.25">
      <c r="A383" s="12" t="s">
        <v>305</v>
      </c>
      <c r="B383" s="108" t="str">
        <f>VLOOKUP($A383,'PA GPS 2026 '!$A$4:$V$461,B$4,0)</f>
        <v>4000-DESPACHO DEL SUPERINTENDENTE DELEGADO PARA ASUNTOS JURISDICCIONALES</v>
      </c>
      <c r="C383" s="108">
        <f>VLOOKUP($A383,'PA GPS 2026 '!$A$4:$V$461,C$4,0)</f>
        <v>0</v>
      </c>
      <c r="D383" s="108" t="str">
        <f>VLOOKUP($A383,'PA GPS 2026 '!$A$4:$V$461,D$4,0)</f>
        <v>Actividad propia</v>
      </c>
      <c r="E383" s="108" t="str">
        <f>VLOOKUP($A383,'PA GPS 2026 '!$A$4:$V$461,E$4,0)</f>
        <v>4000.1.1</v>
      </c>
      <c r="F383" s="108" t="str">
        <f>VLOOKUP($A383,'PA GPS 2026 '!$A$4:$V$461,F$4,0)</f>
        <v>N/A</v>
      </c>
      <c r="G383" s="108" t="str">
        <f>VLOOKUP($A383,'PA GPS 2026 '!$A$4:$V$461,G$4,0)</f>
        <v>N/A</v>
      </c>
      <c r="H383" s="108" t="str">
        <f>VLOOKUP($A383,'PA GPS 2026 '!$A$4:$V$461,H$4,0)</f>
        <v>N/A</v>
      </c>
      <c r="I383" s="108" t="str">
        <f>VLOOKUP($A383,'PA GPS 2026 '!$A$4:$V$461,I$4,0)</f>
        <v>N/A</v>
      </c>
      <c r="J383" s="108" t="str">
        <f>VLOOKUP($A383,'PA GPS 2026 '!$A$4:$V$461,J$4,0)</f>
        <v>N/A</v>
      </c>
      <c r="K383" s="108" t="str">
        <f>VLOOKUP($A383,'PA GPS 2026 '!$A$4:$V$461,K$4,0)</f>
        <v>N/A</v>
      </c>
      <c r="L383" s="108" t="str">
        <f>VLOOKUP($A383,'PA GPS 2026 '!$A$4:$V$461,L$4,0)</f>
        <v>N/A</v>
      </c>
      <c r="M383" s="108" t="str">
        <f>VLOOKUP($A383,'PA GPS 2026 '!$A$4:$V$461,M$4,0)</f>
        <v>N/A</v>
      </c>
      <c r="N383" s="108" t="str">
        <f>VLOOKUP($A383,'PA GPS 2026 '!$A$4:$V$461,N$4,0)</f>
        <v>N/A</v>
      </c>
      <c r="O383" s="108" t="str">
        <f>VLOOKUP($A383,'PA GPS 2026 '!$A$4:$V$461,O$4,0)</f>
        <v>Finalizar acciones de competencia desleal y propiedad industrial  (Listado mensual en Excel de autos o sentencias finalizados)</v>
      </c>
      <c r="P383" s="108">
        <f>VLOOKUP($A383,'PA GPS 2026 '!$A$4:$V$461,P$4,0)</f>
        <v>50</v>
      </c>
      <c r="Q383" s="108">
        <f>VLOOKUP($A383,'PA GPS 2026 '!$A$4:$V$461,Q$4,0)</f>
        <v>170</v>
      </c>
      <c r="R383" s="108" t="str">
        <f>VLOOKUP($A383,'PA GPS 2026 '!$A$4:$V$461,R$4,0)</f>
        <v>Númerica</v>
      </c>
      <c r="S383" s="108" t="str">
        <f>VLOOKUP($A383,'PA GPS 2026 '!$A$4:$V$461,S$4,0)</f>
        <v># de demandas gestionadas / 170 demandas a gestionar</v>
      </c>
      <c r="T383" s="109">
        <f>VLOOKUP($A383,'PA GPS 2026 '!$A$4:$V$461,T$4,0)</f>
        <v>46041</v>
      </c>
      <c r="U383" s="109">
        <f>VLOOKUP($A383,'PA GPS 2026 '!$A$4:$V$461,U$4,0)</f>
        <v>46377</v>
      </c>
      <c r="V383" s="108" t="str">
        <f>VLOOKUP($A383,'PA GPS 2026 '!$A$4:$V$461,V$4,0)</f>
        <v>4000-DESPACHO DEL SUPERINTENDENTE DELEGADO PARA ASUNTOS JURISDICCIONALES</v>
      </c>
    </row>
    <row r="384" spans="1:22" ht="58.5" customHeight="1" x14ac:dyDescent="0.25">
      <c r="A384" s="12" t="s">
        <v>1368</v>
      </c>
      <c r="B384" s="108" t="str">
        <f>VLOOKUP($A384,'PA GPS 2026 '!$A$4:$V$461,B$4,0)</f>
        <v>4000-DESPACHO DEL SUPERINTENDENTE DELEGADO PARA ASUNTOS JURISDICCIONALES</v>
      </c>
      <c r="C384" s="108">
        <f>VLOOKUP($A384,'PA GPS 2026 '!$A$4:$V$461,C$4,0)</f>
        <v>0</v>
      </c>
      <c r="D384" s="108" t="str">
        <f>VLOOKUP($A384,'PA GPS 2026 '!$A$4:$V$461,D$4,0)</f>
        <v>Actividad propia</v>
      </c>
      <c r="E384" s="108" t="str">
        <f>VLOOKUP($A384,'PA GPS 2026 '!$A$4:$V$461,E$4,0)</f>
        <v>4000.1.2</v>
      </c>
      <c r="F384" s="108" t="str">
        <f>VLOOKUP($A384,'PA GPS 2026 '!$A$4:$V$461,F$4,0)</f>
        <v>N/A</v>
      </c>
      <c r="G384" s="108" t="str">
        <f>VLOOKUP($A384,'PA GPS 2026 '!$A$4:$V$461,G$4,0)</f>
        <v>N/A</v>
      </c>
      <c r="H384" s="108" t="str">
        <f>VLOOKUP($A384,'PA GPS 2026 '!$A$4:$V$461,H$4,0)</f>
        <v>N/A</v>
      </c>
      <c r="I384" s="108" t="str">
        <f>VLOOKUP($A384,'PA GPS 2026 '!$A$4:$V$461,I$4,0)</f>
        <v>N/A</v>
      </c>
      <c r="J384" s="108" t="str">
        <f>VLOOKUP($A384,'PA GPS 2026 '!$A$4:$V$461,J$4,0)</f>
        <v>N/A</v>
      </c>
      <c r="K384" s="108" t="str">
        <f>VLOOKUP($A384,'PA GPS 2026 '!$A$4:$V$461,K$4,0)</f>
        <v>N/A</v>
      </c>
      <c r="L384" s="108" t="str">
        <f>VLOOKUP($A384,'PA GPS 2026 '!$A$4:$V$461,L$4,0)</f>
        <v>N/A</v>
      </c>
      <c r="M384" s="108" t="str">
        <f>VLOOKUP($A384,'PA GPS 2026 '!$A$4:$V$461,M$4,0)</f>
        <v>N/A</v>
      </c>
      <c r="N384" s="108" t="str">
        <f>VLOOKUP($A384,'PA GPS 2026 '!$A$4:$V$461,N$4,0)</f>
        <v>N/A</v>
      </c>
      <c r="O384" s="108" t="str">
        <f>VLOOKUP($A384,'PA GPS 2026 '!$A$4:$V$461,O$4,0)</f>
        <v>Calificar el 100% las demandas de competencia desleal y propiedad industrial que hayan sido radicadas hasta el 20 de noviembre de 2026 (Informe mensual consolidado)</v>
      </c>
      <c r="P384" s="108">
        <f>VLOOKUP($A384,'PA GPS 2026 '!$A$4:$V$461,P$4,0)</f>
        <v>50</v>
      </c>
      <c r="Q384" s="108">
        <f>VLOOKUP($A384,'PA GPS 2026 '!$A$4:$V$461,Q$4,0)</f>
        <v>100</v>
      </c>
      <c r="R384" s="108" t="str">
        <f>VLOOKUP($A384,'PA GPS 2026 '!$A$4:$V$461,R$4,0)</f>
        <v>Porcentual</v>
      </c>
      <c r="S384" s="108" t="str">
        <f>VLOOKUP($A384,'PA GPS 2026 '!$A$4:$V$461,S$4,0)</f>
        <v>% de Demandas calificadas / 100% de demandas a calificar</v>
      </c>
      <c r="T384" s="109">
        <f>VLOOKUP($A384,'PA GPS 2026 '!$A$4:$V$461,T$4,0)</f>
        <v>46041</v>
      </c>
      <c r="U384" s="109">
        <f>VLOOKUP($A384,'PA GPS 2026 '!$A$4:$V$461,U$4,0)</f>
        <v>46377</v>
      </c>
      <c r="V384" s="108" t="str">
        <f>VLOOKUP($A384,'PA GPS 2026 '!$A$4:$V$461,V$4,0)</f>
        <v>4000-DESPACHO DEL SUPERINTENDENTE DELEGADO PARA ASUNTOS JURISDICCIONALES</v>
      </c>
    </row>
    <row r="385" spans="1:22" ht="58.5" customHeight="1" x14ac:dyDescent="0.25">
      <c r="A385" s="12" t="s">
        <v>306</v>
      </c>
      <c r="B385" s="111" t="str">
        <f>VLOOKUP($A385,'PA GPS 2026 '!$A$4:$V$461,B$4,0)</f>
        <v>4000-DESPACHO DEL SUPERINTENDENTE DELEGADO PARA ASUNTOS JURISDICCIONALES</v>
      </c>
      <c r="C385" s="111">
        <f>VLOOKUP($A385,'PA GPS 2026 '!$A$4:$V$461,C$4,0)</f>
        <v>0</v>
      </c>
      <c r="D385" s="111" t="str">
        <f>VLOOKUP($A385,'PA GPS 2026 '!$A$4:$V$461,D$4,0)</f>
        <v>Producto</v>
      </c>
      <c r="E385" s="111" t="str">
        <f>VLOOKUP($A385,'PA GPS 2026 '!$A$4:$V$461,E$4,0)</f>
        <v>4000.2</v>
      </c>
      <c r="F385" s="111" t="str">
        <f>VLOOKUP($A385,'PA GPS 2026 '!$A$4:$V$461,F$4,0)</f>
        <v>Operativo SI</v>
      </c>
      <c r="G385" s="111" t="str">
        <f>VLOOKUP($A385,'PA GPS 2026 '!$A$4:$V$461,G$4,0)</f>
        <v>Mejorar la oportunidad en la atención de trámites y servicios.</v>
      </c>
      <c r="H385" s="111" t="str">
        <f>VLOOKUP($A385,'PA GPS 2026 '!$A$4:$V$461,H$4,0)</f>
        <v>Avance promedio de cumplimiento de productos asociados a mejorar la oportunidad en la atención de trámites y servicios.</v>
      </c>
      <c r="I385" s="111" t="str">
        <f>VLOOKUP($A385,'PA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85" s="111" t="str">
        <f>VLOOKUP($A385,'PA GPS 2026 '!$A$4:$V$461,J$4,0)</f>
        <v>N/A</v>
      </c>
      <c r="K385" s="111" t="str">
        <f>VLOOKUP($A385,'PA GPS 2026 '!$A$4:$V$461,K$4,0)</f>
        <v>No</v>
      </c>
      <c r="L385" s="111" t="str">
        <f>VLOOKUP($A385,'PA GPS 2026 '!$A$4:$V$461,L$4,0)</f>
        <v>C-3503-0200-20-40401c</v>
      </c>
      <c r="M385" s="111" t="str">
        <f>VLOOKUP($A385,'PA GPS 2026 '!$A$4:$V$461,M$4,0)</f>
        <v>Política Fortalecimiento Organizacional y Simplificación de Procesos _DIMENSIÓN Gestión con Valores para Resultados</v>
      </c>
      <c r="N385" s="111" t="str">
        <f>VLOOKUP($A385,'PA GPS 2026 '!$A$4:$V$461,N$4,0)</f>
        <v>N/A</v>
      </c>
      <c r="O385" s="111" t="str">
        <f>VLOOKUP($A385,'PA GPS 2026 '!$A$4:$V$461,O$4,0)</f>
        <v>Demandas de protección al consumidor, en fase de calificación que hayan sido radicadas hasta el 20 de noviembre de 2026, gestionadas. (Informe consolidado).</v>
      </c>
      <c r="P385" s="111">
        <f>VLOOKUP($A385,'PA GPS 2026 '!$A$4:$V$461,P$4,0)</f>
        <v>14</v>
      </c>
      <c r="Q385" s="111">
        <f>VLOOKUP($A385,'PA GPS 2026 '!$A$4:$V$461,Q$4,0)</f>
        <v>100</v>
      </c>
      <c r="R385" s="111" t="str">
        <f>VLOOKUP($A385,'PA GPS 2026 '!$A$4:$V$461,R$4,0)</f>
        <v>Porcentual</v>
      </c>
      <c r="S385" s="111" t="str">
        <f>VLOOKUP($A385,'PA GPS 2026 '!$A$4:$V$461,S$4,0)</f>
        <v>% de Acciones de protección al consumidor gestionadas / 100% de Acciones de protección al consumidor por gestionar</v>
      </c>
      <c r="T385" s="112">
        <f>VLOOKUP($A385,'PA GPS 2026 '!$A$4:$V$461,T$4,0)</f>
        <v>46041</v>
      </c>
      <c r="U385" s="112">
        <f>VLOOKUP($A385,'PA GPS 2026 '!$A$4:$V$461,U$4,0)</f>
        <v>46377</v>
      </c>
      <c r="V385" s="111" t="str">
        <f>VLOOKUP($A385,'PA GPS 2026 '!$A$4:$V$461,V$4,0)</f>
        <v>4000-DESPACHO DEL SUPERINTENDENTE DELEGADO PARA ASUNTOS JURISDICCIONALES</v>
      </c>
    </row>
    <row r="386" spans="1:22" ht="58.5" customHeight="1" x14ac:dyDescent="0.25">
      <c r="A386" s="12" t="s">
        <v>307</v>
      </c>
      <c r="B386" s="108" t="str">
        <f>VLOOKUP($A386,'PA GPS 2026 '!$A$4:$V$461,B$4,0)</f>
        <v>4000-DESPACHO DEL SUPERINTENDENTE DELEGADO PARA ASUNTOS JURISDICCIONALES</v>
      </c>
      <c r="C386" s="108">
        <f>VLOOKUP($A386,'PA GPS 2026 '!$A$4:$V$461,C$4,0)</f>
        <v>0</v>
      </c>
      <c r="D386" s="108" t="str">
        <f>VLOOKUP($A386,'PA GPS 2026 '!$A$4:$V$461,D$4,0)</f>
        <v>Actividad propia</v>
      </c>
      <c r="E386" s="108" t="str">
        <f>VLOOKUP($A386,'PA GPS 2026 '!$A$4:$V$461,E$4,0)</f>
        <v>4000.2.1</v>
      </c>
      <c r="F386" s="108" t="str">
        <f>VLOOKUP($A386,'PA GPS 2026 '!$A$4:$V$461,F$4,0)</f>
        <v>N/A</v>
      </c>
      <c r="G386" s="108" t="str">
        <f>VLOOKUP($A386,'PA GPS 2026 '!$A$4:$V$461,G$4,0)</f>
        <v>N/A</v>
      </c>
      <c r="H386" s="108" t="str">
        <f>VLOOKUP($A386,'PA GPS 2026 '!$A$4:$V$461,H$4,0)</f>
        <v>N/A</v>
      </c>
      <c r="I386" s="108" t="str">
        <f>VLOOKUP($A386,'PA GPS 2026 '!$A$4:$V$461,I$4,0)</f>
        <v>N/A</v>
      </c>
      <c r="J386" s="108" t="str">
        <f>VLOOKUP($A386,'PA GPS 2026 '!$A$4:$V$461,J$4,0)</f>
        <v>N/A</v>
      </c>
      <c r="K386" s="108" t="str">
        <f>VLOOKUP($A386,'PA GPS 2026 '!$A$4:$V$461,K$4,0)</f>
        <v>N/A</v>
      </c>
      <c r="L386" s="108" t="str">
        <f>VLOOKUP($A386,'PA GPS 2026 '!$A$4:$V$461,L$4,0)</f>
        <v>N/A</v>
      </c>
      <c r="M386" s="108" t="str">
        <f>VLOOKUP($A386,'PA GPS 2026 '!$A$4:$V$461,M$4,0)</f>
        <v>N/A</v>
      </c>
      <c r="N386" s="108" t="str">
        <f>VLOOKUP($A386,'PA GPS 2026 '!$A$4:$V$461,N$4,0)</f>
        <v>N/A</v>
      </c>
      <c r="O386" s="108" t="str">
        <f>VLOOKUP($A386,'PA GPS 2026 '!$A$4:$V$461,O$4,0)</f>
        <v>Gestionar el 100% las demandas de protección al consumidor que hayan sido radicadas hasta el 20 de noviembre de 2026 (Informe mensual consolidado)</v>
      </c>
      <c r="P386" s="108">
        <f>VLOOKUP($A386,'PA GPS 2026 '!$A$4:$V$461,P$4,0)</f>
        <v>100</v>
      </c>
      <c r="Q386" s="108">
        <f>VLOOKUP($A386,'PA GPS 2026 '!$A$4:$V$461,Q$4,0)</f>
        <v>100</v>
      </c>
      <c r="R386" s="108" t="str">
        <f>VLOOKUP($A386,'PA GPS 2026 '!$A$4:$V$461,R$4,0)</f>
        <v>Porcentual</v>
      </c>
      <c r="S386" s="108" t="str">
        <f>VLOOKUP($A386,'PA GPS 2026 '!$A$4:$V$461,S$4,0)</f>
        <v>% de Acciones de protección al consumidor gestionadas / 100% de Acciones de protección al consumidor por gestionar</v>
      </c>
      <c r="T386" s="109">
        <f>VLOOKUP($A386,'PA GPS 2026 '!$A$4:$V$461,T$4,0)</f>
        <v>46041</v>
      </c>
      <c r="U386" s="109">
        <f>VLOOKUP($A386,'PA GPS 2026 '!$A$4:$V$461,U$4,0)</f>
        <v>46377</v>
      </c>
      <c r="V386" s="108" t="str">
        <f>VLOOKUP($A386,'PA GPS 2026 '!$A$4:$V$461,V$4,0)</f>
        <v>4000-DESPACHO DEL SUPERINTENDENTE DELEGADO PARA ASUNTOS JURISDICCIONALES</v>
      </c>
    </row>
    <row r="387" spans="1:22" ht="58.5" customHeight="1" x14ac:dyDescent="0.25">
      <c r="A387" s="12" t="s">
        <v>308</v>
      </c>
      <c r="B387" s="111" t="str">
        <f>VLOOKUP($A387,'PA GPS 2026 '!$A$4:$V$461,B$4,0)</f>
        <v>4000-DESPACHO DEL SUPERINTENDENTE DELEGADO PARA ASUNTOS JURISDICCIONALES</v>
      </c>
      <c r="C387" s="111">
        <f>VLOOKUP($A387,'PA GPS 2026 '!$A$4:$V$461,C$4,0)</f>
        <v>0</v>
      </c>
      <c r="D387" s="111" t="str">
        <f>VLOOKUP($A387,'PA GPS 2026 '!$A$4:$V$461,D$4,0)</f>
        <v>Producto</v>
      </c>
      <c r="E387" s="111" t="str">
        <f>VLOOKUP($A387,'PA GPS 2026 '!$A$4:$V$461,E$4,0)</f>
        <v>4000.3</v>
      </c>
      <c r="F387" s="111" t="str">
        <f>VLOOKUP($A387,'PA GPS 2026 '!$A$4:$V$461,F$4,0)</f>
        <v>Operativo SI</v>
      </c>
      <c r="G387" s="111" t="str">
        <f>VLOOKUP($A387,'PA GPS 2026 '!$A$4:$V$461,G$4,0)</f>
        <v>Mejorar la oportunidad en la atención de trámites y servicios.</v>
      </c>
      <c r="H387" s="111" t="str">
        <f>VLOOKUP($A387,'PA GPS 2026 '!$A$4:$V$461,H$4,0)</f>
        <v>Avance promedio de cumplimiento de productos asociados a mejorar la oportunidad en la atención de trámites y servicios.</v>
      </c>
      <c r="I387" s="111" t="str">
        <f>VLOOKUP($A387,'PA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87" s="111" t="str">
        <f>VLOOKUP($A387,'PA GPS 2026 '!$A$4:$V$461,J$4,0)</f>
        <v>N/A</v>
      </c>
      <c r="K387" s="111" t="str">
        <f>VLOOKUP($A387,'PA GPS 2026 '!$A$4:$V$461,K$4,0)</f>
        <v>No</v>
      </c>
      <c r="L387" s="111" t="str">
        <f>VLOOKUP($A387,'PA GPS 2026 '!$A$4:$V$461,L$4,0)</f>
        <v>C-3503-0200-20-40401c</v>
      </c>
      <c r="M387" s="111" t="str">
        <f>VLOOKUP($A387,'PA GPS 2026 '!$A$4:$V$461,M$4,0)</f>
        <v>Política Fortalecimiento Organizacional y Simplificación de Procesos _DIMENSIÓN Gestión con Valores para Resultados</v>
      </c>
      <c r="N387" s="111" t="str">
        <f>VLOOKUP($A387,'PA GPS 2026 '!$A$4:$V$461,N$4,0)</f>
        <v>N/A</v>
      </c>
      <c r="O387" s="111" t="str">
        <f>VLOOKUP($A387,'PA GPS 2026 '!$A$4:$V$461,O$4,0)</f>
        <v>Procesos de protección al consumidor admitidos, finalizados.  (Informe consolidado).</v>
      </c>
      <c r="P387" s="111">
        <f>VLOOKUP($A387,'PA GPS 2026 '!$A$4:$V$461,P$4,0)</f>
        <v>14</v>
      </c>
      <c r="Q387" s="111">
        <f>VLOOKUP($A387,'PA GPS 2026 '!$A$4:$V$461,Q$4,0)</f>
        <v>22000</v>
      </c>
      <c r="R387" s="111" t="str">
        <f>VLOOKUP($A387,'PA GPS 2026 '!$A$4:$V$461,R$4,0)</f>
        <v>Númerica</v>
      </c>
      <c r="S387" s="111" t="str">
        <f>VLOOKUP($A387,'PA GPS 2026 '!$A$4:$V$461,S$4,0)</f>
        <v># de procesos de protección al consumidor finalizados / 22000 Procesos de protección al consumidor a finalizar</v>
      </c>
      <c r="T387" s="112">
        <f>VLOOKUP($A387,'PA GPS 2026 '!$A$4:$V$461,T$4,0)</f>
        <v>46041</v>
      </c>
      <c r="U387" s="112">
        <f>VLOOKUP($A387,'PA GPS 2026 '!$A$4:$V$461,U$4,0)</f>
        <v>46377</v>
      </c>
      <c r="V387" s="111" t="str">
        <f>VLOOKUP($A387,'PA GPS 2026 '!$A$4:$V$461,V$4,0)</f>
        <v>4000-DESPACHO DEL SUPERINTENDENTE DELEGADO PARA ASUNTOS JURISDICCIONALES</v>
      </c>
    </row>
    <row r="388" spans="1:22" ht="58.5" customHeight="1" x14ac:dyDescent="0.25">
      <c r="A388" s="12" t="s">
        <v>309</v>
      </c>
      <c r="B388" s="108" t="str">
        <f>VLOOKUP($A388,'PA GPS 2026 '!$A$4:$V$461,B$4,0)</f>
        <v>4000-DESPACHO DEL SUPERINTENDENTE DELEGADO PARA ASUNTOS JURISDICCIONALES</v>
      </c>
      <c r="C388" s="108">
        <f>VLOOKUP($A388,'PA GPS 2026 '!$A$4:$V$461,C$4,0)</f>
        <v>0</v>
      </c>
      <c r="D388" s="108" t="str">
        <f>VLOOKUP($A388,'PA GPS 2026 '!$A$4:$V$461,D$4,0)</f>
        <v>Actividad propia</v>
      </c>
      <c r="E388" s="108" t="str">
        <f>VLOOKUP($A388,'PA GPS 2026 '!$A$4:$V$461,E$4,0)</f>
        <v>4000.3.1</v>
      </c>
      <c r="F388" s="108" t="str">
        <f>VLOOKUP($A388,'PA GPS 2026 '!$A$4:$V$461,F$4,0)</f>
        <v>N/A</v>
      </c>
      <c r="G388" s="108" t="str">
        <f>VLOOKUP($A388,'PA GPS 2026 '!$A$4:$V$461,G$4,0)</f>
        <v>N/A</v>
      </c>
      <c r="H388" s="108" t="str">
        <f>VLOOKUP($A388,'PA GPS 2026 '!$A$4:$V$461,H$4,0)</f>
        <v>N/A</v>
      </c>
      <c r="I388" s="108" t="str">
        <f>VLOOKUP($A388,'PA GPS 2026 '!$A$4:$V$461,I$4,0)</f>
        <v>N/A</v>
      </c>
      <c r="J388" s="108" t="str">
        <f>VLOOKUP($A388,'PA GPS 2026 '!$A$4:$V$461,J$4,0)</f>
        <v>N/A</v>
      </c>
      <c r="K388" s="108" t="str">
        <f>VLOOKUP($A388,'PA GPS 2026 '!$A$4:$V$461,K$4,0)</f>
        <v>N/A</v>
      </c>
      <c r="L388" s="108" t="str">
        <f>VLOOKUP($A388,'PA GPS 2026 '!$A$4:$V$461,L$4,0)</f>
        <v>N/A</v>
      </c>
      <c r="M388" s="108" t="str">
        <f>VLOOKUP($A388,'PA GPS 2026 '!$A$4:$V$461,M$4,0)</f>
        <v>N/A</v>
      </c>
      <c r="N388" s="108" t="str">
        <f>VLOOKUP($A388,'PA GPS 2026 '!$A$4:$V$461,N$4,0)</f>
        <v>N/A</v>
      </c>
      <c r="O388" s="108" t="str">
        <f>VLOOKUP($A388,'PA GPS 2026 '!$A$4:$V$461,O$4,0)</f>
        <v>Finalizar las acciones de protección al consumidor admitidas y pendientes de decisión (Listado mensual en Excel de autos o sentencias finalizados)</v>
      </c>
      <c r="P388" s="108">
        <f>VLOOKUP($A388,'PA GPS 2026 '!$A$4:$V$461,P$4,0)</f>
        <v>100</v>
      </c>
      <c r="Q388" s="108">
        <f>VLOOKUP($A388,'PA GPS 2026 '!$A$4:$V$461,Q$4,0)</f>
        <v>22000</v>
      </c>
      <c r="R388" s="108" t="str">
        <f>VLOOKUP($A388,'PA GPS 2026 '!$A$4:$V$461,R$4,0)</f>
        <v>Númerica</v>
      </c>
      <c r="S388" s="108" t="str">
        <f>VLOOKUP($A388,'PA GPS 2026 '!$A$4:$V$461,S$4,0)</f>
        <v># de procesos de protección al consumidor finalizados / 22000 Procesos de protección al consumidor a finalizar</v>
      </c>
      <c r="T388" s="109">
        <f>VLOOKUP($A388,'PA GPS 2026 '!$A$4:$V$461,T$4,0)</f>
        <v>46041</v>
      </c>
      <c r="U388" s="109">
        <f>VLOOKUP($A388,'PA GPS 2026 '!$A$4:$V$461,U$4,0)</f>
        <v>46377</v>
      </c>
      <c r="V388" s="108" t="str">
        <f>VLOOKUP($A388,'PA GPS 2026 '!$A$4:$V$461,V$4,0)</f>
        <v>4000-DESPACHO DEL SUPERINTENDENTE DELEGADO PARA ASUNTOS JURISDICCIONALES</v>
      </c>
    </row>
    <row r="389" spans="1:22" ht="58.5" customHeight="1" x14ac:dyDescent="0.25">
      <c r="A389" s="12" t="s">
        <v>310</v>
      </c>
      <c r="B389" s="111" t="str">
        <f>VLOOKUP($A389,'PA GPS 2026 '!$A$4:$V$461,B$4,0)</f>
        <v>4000-DESPACHO DEL SUPERINTENDENTE DELEGADO PARA ASUNTOS JURISDICCIONALES</v>
      </c>
      <c r="C389" s="111">
        <f>VLOOKUP($A389,'PA GPS 2026 '!$A$4:$V$461,C$4,0)</f>
        <v>0</v>
      </c>
      <c r="D389" s="111" t="str">
        <f>VLOOKUP($A389,'PA GPS 2026 '!$A$4:$V$461,D$4,0)</f>
        <v>Producto</v>
      </c>
      <c r="E389" s="111" t="str">
        <f>VLOOKUP($A389,'PA GPS 2026 '!$A$4:$V$461,E$4,0)</f>
        <v>4000.4</v>
      </c>
      <c r="F389" s="111" t="str">
        <f>VLOOKUP($A389,'PA GPS 2026 '!$A$4:$V$461,F$4,0)</f>
        <v>Operativo SI</v>
      </c>
      <c r="G389" s="111" t="str">
        <f>VLOOKUP($A389,'PA GPS 2026 '!$A$4:$V$461,G$4,0)</f>
        <v>Mejorar la oportunidad en la atención de trámites y servicios.</v>
      </c>
      <c r="H389" s="111" t="str">
        <f>VLOOKUP($A389,'PA GPS 2026 '!$A$4:$V$461,H$4,0)</f>
        <v>Avance promedio de cumplimiento de productos asociados a mejorar la oportunidad en la atención de trámites y servicios.</v>
      </c>
      <c r="I389" s="111" t="str">
        <f>VLOOKUP($A389,'PA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89" s="111" t="str">
        <f>VLOOKUP($A389,'PA GPS 2026 '!$A$4:$V$461,J$4,0)</f>
        <v>N/A</v>
      </c>
      <c r="K389" s="111" t="str">
        <f>VLOOKUP($A389,'PA GPS 2026 '!$A$4:$V$461,K$4,0)</f>
        <v>No</v>
      </c>
      <c r="L389" s="111" t="str">
        <f>VLOOKUP($A389,'PA GPS 2026 '!$A$4:$V$461,L$4,0)</f>
        <v>C-3503-0200-20-40401c</v>
      </c>
      <c r="M389" s="111" t="str">
        <f>VLOOKUP($A389,'PA GPS 2026 '!$A$4:$V$461,M$4,0)</f>
        <v>Política Fortalecimiento Organizacional y Simplificación de Procesos _DIMENSIÓN Gestión con Valores para Resultados</v>
      </c>
      <c r="N389" s="111" t="str">
        <f>VLOOKUP($A389,'PA GPS 2026 '!$A$4:$V$461,N$4,0)</f>
        <v>N/A</v>
      </c>
      <c r="O389" s="111" t="str">
        <f>VLOOKUP($A389,'PA GPS 2026 '!$A$4:$V$461,O$4,0)</f>
        <v>Trámite para la verificación del cumplimiento de las sentencias, transacciones y conciliaciones a favor del consumidor legalmente celebradas, finalizados (Informe consolidado).</v>
      </c>
      <c r="P389" s="111">
        <f>VLOOKUP($A389,'PA GPS 2026 '!$A$4:$V$461,P$4,0)</f>
        <v>14</v>
      </c>
      <c r="Q389" s="111">
        <f>VLOOKUP($A389,'PA GPS 2026 '!$A$4:$V$461,Q$4,0)</f>
        <v>10000</v>
      </c>
      <c r="R389" s="111" t="str">
        <f>VLOOKUP($A389,'PA GPS 2026 '!$A$4:$V$461,R$4,0)</f>
        <v>Númerica</v>
      </c>
      <c r="S389" s="111" t="str">
        <f>VLOOKUP($A389,'PA GPS 2026 '!$A$4:$V$461,S$4,0)</f>
        <v># de procesos en verificación del cumplimiento finalizados / 10000 Procesos en verificación del cumplimiento a finalizar</v>
      </c>
      <c r="T389" s="112">
        <f>VLOOKUP($A389,'PA GPS 2026 '!$A$4:$V$461,T$4,0)</f>
        <v>46041</v>
      </c>
      <c r="U389" s="112">
        <f>VLOOKUP($A389,'PA GPS 2026 '!$A$4:$V$461,U$4,0)</f>
        <v>46377</v>
      </c>
      <c r="V389" s="111" t="str">
        <f>VLOOKUP($A389,'PA GPS 2026 '!$A$4:$V$461,V$4,0)</f>
        <v>4000-DESPACHO DEL SUPERINTENDENTE DELEGADO PARA ASUNTOS JURISDICCIONALES</v>
      </c>
    </row>
    <row r="390" spans="1:22" ht="58.5" customHeight="1" x14ac:dyDescent="0.25">
      <c r="A390" s="12" t="s">
        <v>311</v>
      </c>
      <c r="B390" s="108" t="str">
        <f>VLOOKUP($A390,'PA GPS 2026 '!$A$4:$V$461,B$4,0)</f>
        <v>4000-DESPACHO DEL SUPERINTENDENTE DELEGADO PARA ASUNTOS JURISDICCIONALES</v>
      </c>
      <c r="C390" s="108">
        <f>VLOOKUP($A390,'PA GPS 2026 '!$A$4:$V$461,C$4,0)</f>
        <v>0</v>
      </c>
      <c r="D390" s="108" t="str">
        <f>VLOOKUP($A390,'PA GPS 2026 '!$A$4:$V$461,D$4,0)</f>
        <v>Actividad propia</v>
      </c>
      <c r="E390" s="108" t="str">
        <f>VLOOKUP($A390,'PA GPS 2026 '!$A$4:$V$461,E$4,0)</f>
        <v>4000.4.1</v>
      </c>
      <c r="F390" s="108" t="str">
        <f>VLOOKUP($A390,'PA GPS 2026 '!$A$4:$V$461,F$4,0)</f>
        <v>N/A</v>
      </c>
      <c r="G390" s="108" t="str">
        <f>VLOOKUP($A390,'PA GPS 2026 '!$A$4:$V$461,G$4,0)</f>
        <v>N/A</v>
      </c>
      <c r="H390" s="108" t="str">
        <f>VLOOKUP($A390,'PA GPS 2026 '!$A$4:$V$461,H$4,0)</f>
        <v>N/A</v>
      </c>
      <c r="I390" s="108" t="str">
        <f>VLOOKUP($A390,'PA GPS 2026 '!$A$4:$V$461,I$4,0)</f>
        <v>N/A</v>
      </c>
      <c r="J390" s="108" t="str">
        <f>VLOOKUP($A390,'PA GPS 2026 '!$A$4:$V$461,J$4,0)</f>
        <v>N/A</v>
      </c>
      <c r="K390" s="108" t="str">
        <f>VLOOKUP($A390,'PA GPS 2026 '!$A$4:$V$461,K$4,0)</f>
        <v>N/A</v>
      </c>
      <c r="L390" s="108" t="str">
        <f>VLOOKUP($A390,'PA GPS 2026 '!$A$4:$V$461,L$4,0)</f>
        <v>N/A</v>
      </c>
      <c r="M390" s="108" t="str">
        <f>VLOOKUP($A390,'PA GPS 2026 '!$A$4:$V$461,M$4,0)</f>
        <v>N/A</v>
      </c>
      <c r="N390" s="108" t="str">
        <f>VLOOKUP($A390,'PA GPS 2026 '!$A$4:$V$461,N$4,0)</f>
        <v>N/A</v>
      </c>
      <c r="O390" s="108" t="str">
        <f>VLOOKUP($A390,'PA GPS 2026 '!$A$4:$V$461,O$4,0)</f>
        <v>Finalizar el trámite para la verificación del cumplimiento de las sentencias, transacciones y conciliaciones a favor del consumidor legalmente celebradas (Listado en Excel mensual de finalización)</v>
      </c>
      <c r="P390" s="108">
        <f>VLOOKUP($A390,'PA GPS 2026 '!$A$4:$V$461,P$4,0)</f>
        <v>100</v>
      </c>
      <c r="Q390" s="108">
        <f>VLOOKUP($A390,'PA GPS 2026 '!$A$4:$V$461,Q$4,0)</f>
        <v>10000</v>
      </c>
      <c r="R390" s="108" t="str">
        <f>VLOOKUP($A390,'PA GPS 2026 '!$A$4:$V$461,R$4,0)</f>
        <v>Númerica</v>
      </c>
      <c r="S390" s="108" t="str">
        <f>VLOOKUP($A390,'PA GPS 2026 '!$A$4:$V$461,S$4,0)</f>
        <v># de procesos en verificación del cumplimiento finalizados / 10000 Procesos en verificación del cumplimiento a finalizar</v>
      </c>
      <c r="T390" s="109">
        <f>VLOOKUP($A390,'PA GPS 2026 '!$A$4:$V$461,T$4,0)</f>
        <v>46041</v>
      </c>
      <c r="U390" s="109">
        <f>VLOOKUP($A390,'PA GPS 2026 '!$A$4:$V$461,U$4,0)</f>
        <v>46377</v>
      </c>
      <c r="V390" s="108" t="str">
        <f>VLOOKUP($A390,'PA GPS 2026 '!$A$4:$V$461,V$4,0)</f>
        <v>4000-DESPACHO DEL SUPERINTENDENTE DELEGADO PARA ASUNTOS JURISDICCIONALES</v>
      </c>
    </row>
    <row r="391" spans="1:22" ht="58.5" customHeight="1" x14ac:dyDescent="0.25">
      <c r="A391" s="12" t="s">
        <v>312</v>
      </c>
      <c r="B391" s="111" t="str">
        <f>VLOOKUP($A391,'PA GPS 2026 '!$A$4:$V$461,B$4,0)</f>
        <v>4000-DESPACHO DEL SUPERINTENDENTE DELEGADO PARA ASUNTOS JURISDICCIONALES</v>
      </c>
      <c r="C391" s="111">
        <f>VLOOKUP($A391,'PA GPS 2026 '!$A$4:$V$461,C$4,0)</f>
        <v>0</v>
      </c>
      <c r="D391" s="111" t="str">
        <f>VLOOKUP($A391,'PA GPS 2026 '!$A$4:$V$461,D$4,0)</f>
        <v>Producto</v>
      </c>
      <c r="E391" s="111" t="str">
        <f>VLOOKUP($A391,'PA GPS 2026 '!$A$4:$V$461,E$4,0)</f>
        <v>4000.5</v>
      </c>
      <c r="F391" s="111" t="str">
        <f>VLOOKUP($A391,'PA GPS 2026 '!$A$4:$V$461,F$4,0)</f>
        <v>N/A</v>
      </c>
      <c r="G391" s="111" t="str">
        <f>VLOOKUP($A391,'PA GPS 2026 '!$A$4:$V$461,G$4,0)</f>
        <v>Mejorar la oportunidad en la atención de trámites y servicios.</v>
      </c>
      <c r="H391" s="111" t="str">
        <f>VLOOKUP($A391,'PA GPS 2026 '!$A$4:$V$461,H$4,0)</f>
        <v>Avance promedio de cumplimiento de productos asociados a mejorar la oportunidad en la atención de trámites y servicios.</v>
      </c>
      <c r="I391" s="111" t="str">
        <f>VLOOKUP($A391,'PA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1" s="111" t="str">
        <f>VLOOKUP($A391,'PA GPS 2026 '!$A$4:$V$461,J$4,0)</f>
        <v>N/A</v>
      </c>
      <c r="K391" s="111" t="str">
        <f>VLOOKUP($A391,'PA GPS 2026 '!$A$4:$V$461,K$4,0)</f>
        <v>Si</v>
      </c>
      <c r="L391" s="111" t="str">
        <f>VLOOKUP($A391,'PA GPS 2026 '!$A$4:$V$461,L$4,0)</f>
        <v>C-3503-0200-20-40401c</v>
      </c>
      <c r="M391" s="111" t="str">
        <f>VLOOKUP($A391,'PA GPS 2026 '!$A$4:$V$461,M$4,0)</f>
        <v>Política Fortalecimiento Organizacional y Simplificación de Procesos _DIMENSIÓN Gestión con Valores para Resultados</v>
      </c>
      <c r="N391" s="111" t="str">
        <f>VLOOKUP($A391,'PA GPS 2026 '!$A$4:$V$461,N$4,0)</f>
        <v>N/A</v>
      </c>
      <c r="O391" s="111" t="str">
        <f>VLOOKUP($A391,'PA GPS 2026 '!$A$4:$V$461,O$4,0)</f>
        <v>Articulación  para el fortalecimiento interinstitucional, mediante el análisis trimestral de tendencias, problemáticas y oportunidades de mejora identificadas en el Servicio de Administración de Justicia de la Delegatura para Asuntos Jurisdiccionales, orientado a la toma de decisiones estratégicas y a la optimización de la experiencia del usuario, realizadas (Reportes trimestrales)</v>
      </c>
      <c r="P391" s="111">
        <f>VLOOKUP($A391,'PA GPS 2026 '!$A$4:$V$461,P$4,0)</f>
        <v>10</v>
      </c>
      <c r="Q391" s="111">
        <f>VLOOKUP($A391,'PA GPS 2026 '!$A$4:$V$461,Q$4,0)</f>
        <v>4</v>
      </c>
      <c r="R391" s="111" t="str">
        <f>VLOOKUP($A391,'PA GPS 2026 '!$A$4:$V$461,R$4,0)</f>
        <v>Númerica</v>
      </c>
      <c r="S391" s="111" t="str">
        <f>VLOOKUP($A391,'PA GPS 2026 '!$A$4:$V$461,S$4,0)</f>
        <v># de Reportes trimestrales realizados / 4 Reportes trimestrales por realizar</v>
      </c>
      <c r="T391" s="112">
        <f>VLOOKUP($A391,'PA GPS 2026 '!$A$4:$V$461,T$4,0)</f>
        <v>46055</v>
      </c>
      <c r="U391" s="112">
        <f>VLOOKUP($A391,'PA GPS 2026 '!$A$4:$V$461,U$4,0)</f>
        <v>46356</v>
      </c>
      <c r="V391" s="111" t="str">
        <f>VLOOKUP($A391,'PA GPS 2026 '!$A$4:$V$461,V$4,0)</f>
        <v>3000-DESPACHO DEL SUPERINTENDENTE DELEGADO PARA LA PROTECCIÓN DEL CONSUMIDOR;
4000-DESPACHO DEL SUPERINTENDENTE DELEGADO PARA ASUNTOS JURISDICCIONALES</v>
      </c>
    </row>
    <row r="392" spans="1:22" ht="58.5" customHeight="1" x14ac:dyDescent="0.25">
      <c r="A392" s="12" t="s">
        <v>313</v>
      </c>
      <c r="B392" s="108" t="str">
        <f>VLOOKUP($A392,'PA GPS 2026 '!$A$4:$V$461,B$4,0)</f>
        <v>4000-DESPACHO DEL SUPERINTENDENTE DELEGADO PARA ASUNTOS JURISDICCIONALES</v>
      </c>
      <c r="C392" s="108">
        <f>VLOOKUP($A392,'PA GPS 2026 '!$A$4:$V$461,C$4,0)</f>
        <v>0</v>
      </c>
      <c r="D392" s="108" t="str">
        <f>VLOOKUP($A392,'PA GPS 2026 '!$A$4:$V$461,D$4,0)</f>
        <v>Actividad propia</v>
      </c>
      <c r="E392" s="108" t="str">
        <f>VLOOKUP($A392,'PA GPS 2026 '!$A$4:$V$461,E$4,0)</f>
        <v>4000.5.1</v>
      </c>
      <c r="F392" s="108" t="str">
        <f>VLOOKUP($A392,'PA GPS 2026 '!$A$4:$V$461,F$4,0)</f>
        <v>N/A</v>
      </c>
      <c r="G392" s="108" t="str">
        <f>VLOOKUP($A392,'PA GPS 2026 '!$A$4:$V$461,G$4,0)</f>
        <v>N/A</v>
      </c>
      <c r="H392" s="108" t="str">
        <f>VLOOKUP($A392,'PA GPS 2026 '!$A$4:$V$461,H$4,0)</f>
        <v>N/A</v>
      </c>
      <c r="I392" s="108" t="str">
        <f>VLOOKUP($A392,'PA GPS 2026 '!$A$4:$V$461,I$4,0)</f>
        <v>N/A</v>
      </c>
      <c r="J392" s="108" t="str">
        <f>VLOOKUP($A392,'PA GPS 2026 '!$A$4:$V$461,J$4,0)</f>
        <v>N/A</v>
      </c>
      <c r="K392" s="108" t="str">
        <f>VLOOKUP($A392,'PA GPS 2026 '!$A$4:$V$461,K$4,0)</f>
        <v>N/A</v>
      </c>
      <c r="L392" s="108" t="str">
        <f>VLOOKUP($A392,'PA GPS 2026 '!$A$4:$V$461,L$4,0)</f>
        <v>N/A</v>
      </c>
      <c r="M392" s="108" t="str">
        <f>VLOOKUP($A392,'PA GPS 2026 '!$A$4:$V$461,M$4,0)</f>
        <v>N/A</v>
      </c>
      <c r="N392" s="108" t="str">
        <f>VLOOKUP($A392,'PA GPS 2026 '!$A$4:$V$461,N$4,0)</f>
        <v>N/A</v>
      </c>
      <c r="O392" s="108" t="str">
        <f>VLOOKUP($A392,'PA GPS 2026 '!$A$4:$V$461,O$4,0)</f>
        <v>Elaborar reportes trimestrales con la identificación de las principales problemáticas que presentan los usuarios que acuden ante el Servicio de Administración de Justicia de la Delegatura para Asuntos Jurisdiccionales, con el fin de apoyar la toma de decisiones (Acta de reunión).</v>
      </c>
      <c r="P392" s="108">
        <f>VLOOKUP($A392,'PA GPS 2026 '!$A$4:$V$461,P$4,0)</f>
        <v>70</v>
      </c>
      <c r="Q392" s="108">
        <f>VLOOKUP($A392,'PA GPS 2026 '!$A$4:$V$461,Q$4,0)</f>
        <v>4</v>
      </c>
      <c r="R392" s="108" t="str">
        <f>VLOOKUP($A392,'PA GPS 2026 '!$A$4:$V$461,R$4,0)</f>
        <v>Númerica</v>
      </c>
      <c r="S392" s="108" t="str">
        <f>VLOOKUP($A392,'PA GPS 2026 '!$A$4:$V$461,S$4,0)</f>
        <v># de Actas de reuniones realizadas / 4 Actas de reuniones a realizar</v>
      </c>
      <c r="T392" s="109">
        <f>VLOOKUP($A392,'PA GPS 2026 '!$A$4:$V$461,T$4,0)</f>
        <v>46055</v>
      </c>
      <c r="U392" s="109">
        <f>VLOOKUP($A392,'PA GPS 2026 '!$A$4:$V$461,U$4,0)</f>
        <v>46356</v>
      </c>
      <c r="V392" s="108" t="str">
        <f>VLOOKUP($A392,'PA GPS 2026 '!$A$4:$V$461,V$4,0)</f>
        <v>3000-DESPACHO DEL SUPERINTENDENTE DELEGADO PARA LA PROTECCIÓN DEL CONSUMIDOR;
4000-DESPACHO DEL SUPERINTENDENTE DELEGADO PARA ASUNTOS JURISDICCIONALES</v>
      </c>
    </row>
    <row r="393" spans="1:22" ht="58.5" customHeight="1" x14ac:dyDescent="0.25">
      <c r="A393" s="12" t="s">
        <v>314</v>
      </c>
      <c r="B393" s="108" t="str">
        <f>VLOOKUP($A393,'PA GPS 2026 '!$A$4:$V$461,B$4,0)</f>
        <v>4000-DESPACHO DEL SUPERINTENDENTE DELEGADO PARA ASUNTOS JURISDICCIONALES</v>
      </c>
      <c r="C393" s="108">
        <f>VLOOKUP($A393,'PA GPS 2026 '!$A$4:$V$461,C$4,0)</f>
        <v>0</v>
      </c>
      <c r="D393" s="108" t="str">
        <f>VLOOKUP($A393,'PA GPS 2026 '!$A$4:$V$461,D$4,0)</f>
        <v>Actividad propia</v>
      </c>
      <c r="E393" s="108" t="str">
        <f>VLOOKUP($A393,'PA GPS 2026 '!$A$4:$V$461,E$4,0)</f>
        <v>4000.5.2</v>
      </c>
      <c r="F393" s="108" t="str">
        <f>VLOOKUP($A393,'PA GPS 2026 '!$A$4:$V$461,F$4,0)</f>
        <v>N/A</v>
      </c>
      <c r="G393" s="108" t="str">
        <f>VLOOKUP($A393,'PA GPS 2026 '!$A$4:$V$461,G$4,0)</f>
        <v>N/A</v>
      </c>
      <c r="H393" s="108" t="str">
        <f>VLOOKUP($A393,'PA GPS 2026 '!$A$4:$V$461,H$4,0)</f>
        <v>N/A</v>
      </c>
      <c r="I393" s="108" t="str">
        <f>VLOOKUP($A393,'PA GPS 2026 '!$A$4:$V$461,I$4,0)</f>
        <v>N/A</v>
      </c>
      <c r="J393" s="108" t="str">
        <f>VLOOKUP($A393,'PA GPS 2026 '!$A$4:$V$461,J$4,0)</f>
        <v>N/A</v>
      </c>
      <c r="K393" s="108" t="str">
        <f>VLOOKUP($A393,'PA GPS 2026 '!$A$4:$V$461,K$4,0)</f>
        <v>N/A</v>
      </c>
      <c r="L393" s="108" t="str">
        <f>VLOOKUP($A393,'PA GPS 2026 '!$A$4:$V$461,L$4,0)</f>
        <v>N/A</v>
      </c>
      <c r="M393" s="108" t="str">
        <f>VLOOKUP($A393,'PA GPS 2026 '!$A$4:$V$461,M$4,0)</f>
        <v>N/A</v>
      </c>
      <c r="N393" s="108" t="str">
        <f>VLOOKUP($A393,'PA GPS 2026 '!$A$4:$V$461,N$4,0)</f>
        <v>N/A</v>
      </c>
      <c r="O393" s="108" t="str">
        <f>VLOOKUP($A393,'PA GPS 2026 '!$A$4:$V$461,O$4,0)</f>
        <v>Elaborar y radicar reportes trimestrales con la identificación de las principales problemáticas que presentan los usuarios que acuden ante el Servicio de Administración de Justicia de la Delegatura para Asuntos Jurisdiccionales,con el fin de apoyar la toma de decisiones por parte de las dependencias a las cuales se dirija el informe (Reportes trimestrales radicados).</v>
      </c>
      <c r="P393" s="108">
        <f>VLOOKUP($A393,'PA GPS 2026 '!$A$4:$V$461,P$4,0)</f>
        <v>30</v>
      </c>
      <c r="Q393" s="108">
        <f>VLOOKUP($A393,'PA GPS 2026 '!$A$4:$V$461,Q$4,0)</f>
        <v>4</v>
      </c>
      <c r="R393" s="108" t="str">
        <f>VLOOKUP($A393,'PA GPS 2026 '!$A$4:$V$461,R$4,0)</f>
        <v>Númerica</v>
      </c>
      <c r="S393" s="108" t="str">
        <f>VLOOKUP($A393,'PA GPS 2026 '!$A$4:$V$461,S$4,0)</f>
        <v># de Reportes trimestrales radicados / 4 Reportes trimestrales por radicadar</v>
      </c>
      <c r="T393" s="109">
        <f>VLOOKUP($A393,'PA GPS 2026 '!$A$4:$V$461,T$4,0)</f>
        <v>46055</v>
      </c>
      <c r="U393" s="109">
        <f>VLOOKUP($A393,'PA GPS 2026 '!$A$4:$V$461,U$4,0)</f>
        <v>46356</v>
      </c>
      <c r="V393" s="108" t="str">
        <f>VLOOKUP($A393,'PA GPS 2026 '!$A$4:$V$461,V$4,0)</f>
        <v>4000-DESPACHO DEL SUPERINTENDENTE DELEGADO PARA ASUNTOS JURISDICCIONALES</v>
      </c>
    </row>
    <row r="394" spans="1:22" ht="58.5" customHeight="1" x14ac:dyDescent="0.25">
      <c r="A394" s="12" t="s">
        <v>315</v>
      </c>
      <c r="B394" s="111" t="str">
        <f>VLOOKUP($A394,'PA GPS 2026 '!$A$4:$V$461,B$4,0)</f>
        <v>4000-DESPACHO DEL SUPERINTENDENTE DELEGADO PARA ASUNTOS JURISDICCIONALES</v>
      </c>
      <c r="C394" s="111">
        <f>VLOOKUP($A394,'PA GPS 2026 '!$A$4:$V$461,C$4,0)</f>
        <v>0</v>
      </c>
      <c r="D394" s="111" t="str">
        <f>VLOOKUP($A394,'PA GPS 2026 '!$A$4:$V$461,D$4,0)</f>
        <v>Producto</v>
      </c>
      <c r="E394" s="111" t="str">
        <f>VLOOKUP($A394,'PA GPS 2026 '!$A$4:$V$461,E$4,0)</f>
        <v>4000.6</v>
      </c>
      <c r="F394" s="111" t="str">
        <f>VLOOKUP($A394,'PA GPS 2026 '!$A$4:$V$461,F$4,0)</f>
        <v>N/A</v>
      </c>
      <c r="G394" s="111" t="str">
        <f>VLOOKUP($A394,'PA GPS 2026 '!$A$4:$V$461,G$4,0)</f>
        <v>Mejorar la oportunidad en la atención de trámites y servicios.</v>
      </c>
      <c r="H394" s="111" t="str">
        <f>VLOOKUP($A394,'PA GPS 2026 '!$A$4:$V$461,H$4,0)</f>
        <v>Avance promedio de cumplimiento de productos asociados a mejorar la oportunidad en la atención de trámites y servicios.</v>
      </c>
      <c r="I394" s="111" t="str">
        <f>VLOOKUP($A394,'PA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4" s="111" t="str">
        <f>VLOOKUP($A394,'PA GPS 2026 '!$A$4:$V$461,J$4,0)</f>
        <v>N/A</v>
      </c>
      <c r="K394" s="111" t="str">
        <f>VLOOKUP($A394,'PA GPS 2026 '!$A$4:$V$461,K$4,0)</f>
        <v>No</v>
      </c>
      <c r="L394" s="111" t="str">
        <f>VLOOKUP($A394,'PA GPS 2026 '!$A$4:$V$461,L$4,0)</f>
        <v>C-3503-0200-20-40401c</v>
      </c>
      <c r="M394" s="111" t="str">
        <f>VLOOKUP($A394,'PA GPS 2026 '!$A$4:$V$461,M$4,0)</f>
        <v>Política Fortalecimiento Organizacional y Simplificación de Procesos _DIMENSIÓN Gestión con Valores para Resultados</v>
      </c>
      <c r="N394" s="111" t="str">
        <f>VLOOKUP($A394,'PA GPS 2026 '!$A$4:$V$461,N$4,0)</f>
        <v>N/A</v>
      </c>
      <c r="O394" s="111" t="str">
        <f>VLOOKUP($A394,'PA GPS 2026 '!$A$4:$V$461,O$4,0)</f>
        <v>Fortalecimiento de los controles operacionales y herramientas de seguimiento, efectuado. (Informe final).</v>
      </c>
      <c r="P394" s="111">
        <f>VLOOKUP($A394,'PA GPS 2026 '!$A$4:$V$461,P$4,0)</f>
        <v>13</v>
      </c>
      <c r="Q394" s="111">
        <f>VLOOKUP($A394,'PA GPS 2026 '!$A$4:$V$461,Q$4,0)</f>
        <v>1</v>
      </c>
      <c r="R394" s="111" t="str">
        <f>VLOOKUP($A394,'PA GPS 2026 '!$A$4:$V$461,R$4,0)</f>
        <v>Númerica</v>
      </c>
      <c r="S394" s="111" t="str">
        <f>VLOOKUP($A394,'PA GPS 2026 '!$A$4:$V$461,S$4,0)</f>
        <v># de informes finales elaborados / 1 informe final a elaborar</v>
      </c>
      <c r="T394" s="112">
        <f>VLOOKUP($A394,'PA GPS 2026 '!$A$4:$V$461,T$4,0)</f>
        <v>46041</v>
      </c>
      <c r="U394" s="112">
        <f>VLOOKUP($A394,'PA GPS 2026 '!$A$4:$V$461,U$4,0)</f>
        <v>46377</v>
      </c>
      <c r="V394" s="111" t="str">
        <f>VLOOKUP($A394,'PA GPS 2026 '!$A$4:$V$461,V$4,0)</f>
        <v>4000-DESPACHO DEL SUPERINTENDENTE DELEGADO PARA ASUNTOS JURISDICCIONALES</v>
      </c>
    </row>
    <row r="395" spans="1:22" ht="58.5" customHeight="1" x14ac:dyDescent="0.25">
      <c r="A395" s="12" t="s">
        <v>316</v>
      </c>
      <c r="B395" s="108" t="str">
        <f>VLOOKUP($A395,'PA GPS 2026 '!$A$4:$V$461,B$4,0)</f>
        <v>4000-DESPACHO DEL SUPERINTENDENTE DELEGADO PARA ASUNTOS JURISDICCIONALES</v>
      </c>
      <c r="C395" s="108">
        <f>VLOOKUP($A395,'PA GPS 2026 '!$A$4:$V$461,C$4,0)</f>
        <v>0</v>
      </c>
      <c r="D395" s="108" t="str">
        <f>VLOOKUP($A395,'PA GPS 2026 '!$A$4:$V$461,D$4,0)</f>
        <v>Actividad propia</v>
      </c>
      <c r="E395" s="108" t="str">
        <f>VLOOKUP($A395,'PA GPS 2026 '!$A$4:$V$461,E$4,0)</f>
        <v>4000.6.1</v>
      </c>
      <c r="F395" s="108" t="str">
        <f>VLOOKUP($A395,'PA GPS 2026 '!$A$4:$V$461,F$4,0)</f>
        <v>N/A</v>
      </c>
      <c r="G395" s="108" t="str">
        <f>VLOOKUP($A395,'PA GPS 2026 '!$A$4:$V$461,G$4,0)</f>
        <v>N/A</v>
      </c>
      <c r="H395" s="108" t="str">
        <f>VLOOKUP($A395,'PA GPS 2026 '!$A$4:$V$461,H$4,0)</f>
        <v>N/A</v>
      </c>
      <c r="I395" s="108" t="str">
        <f>VLOOKUP($A395,'PA GPS 2026 '!$A$4:$V$461,I$4,0)</f>
        <v>N/A</v>
      </c>
      <c r="J395" s="108" t="str">
        <f>VLOOKUP($A395,'PA GPS 2026 '!$A$4:$V$461,J$4,0)</f>
        <v>N/A</v>
      </c>
      <c r="K395" s="108" t="str">
        <f>VLOOKUP($A395,'PA GPS 2026 '!$A$4:$V$461,K$4,0)</f>
        <v>N/A</v>
      </c>
      <c r="L395" s="108" t="str">
        <f>VLOOKUP($A395,'PA GPS 2026 '!$A$4:$V$461,L$4,0)</f>
        <v>N/A</v>
      </c>
      <c r="M395" s="108" t="str">
        <f>VLOOKUP($A395,'PA GPS 2026 '!$A$4:$V$461,M$4,0)</f>
        <v>N/A</v>
      </c>
      <c r="N395" s="108" t="str">
        <f>VLOOKUP($A395,'PA GPS 2026 '!$A$4:$V$461,N$4,0)</f>
        <v>N/A</v>
      </c>
      <c r="O395" s="108" t="str">
        <f>VLOOKUP($A395,'PA GPS 2026 '!$A$4:$V$461,O$4,0)</f>
        <v>Identificar oportunidades de mejora y de controles en la operación y seguimiento de la Delegatura para Asuntos Jurisdiccionales (Acta de identificación de oportunidades)</v>
      </c>
      <c r="P395" s="108">
        <f>VLOOKUP($A395,'PA GPS 2026 '!$A$4:$V$461,P$4,0)</f>
        <v>50</v>
      </c>
      <c r="Q395" s="108">
        <f>VLOOKUP($A395,'PA GPS 2026 '!$A$4:$V$461,Q$4,0)</f>
        <v>1</v>
      </c>
      <c r="R395" s="108" t="str">
        <f>VLOOKUP($A395,'PA GPS 2026 '!$A$4:$V$461,R$4,0)</f>
        <v>Númerica</v>
      </c>
      <c r="S395" s="108" t="str">
        <f>VLOOKUP($A395,'PA GPS 2026 '!$A$4:$V$461,S$4,0)</f>
        <v># de Actas de identificación de oportunidades / 1 acta de identificación de oportunidades a elaborar</v>
      </c>
      <c r="T395" s="109">
        <f>VLOOKUP($A395,'PA GPS 2026 '!$A$4:$V$461,T$4,0)</f>
        <v>46041</v>
      </c>
      <c r="U395" s="109">
        <f>VLOOKUP($A395,'PA GPS 2026 '!$A$4:$V$461,U$4,0)</f>
        <v>46142</v>
      </c>
      <c r="V395" s="108" t="str">
        <f>VLOOKUP($A395,'PA GPS 2026 '!$A$4:$V$461,V$4,0)</f>
        <v>4000-DESPACHO DEL SUPERINTENDENTE DELEGADO PARA ASUNTOS JURISDICCIONALES</v>
      </c>
    </row>
    <row r="396" spans="1:22" ht="58.5" customHeight="1" x14ac:dyDescent="0.25">
      <c r="A396" s="12" t="s">
        <v>317</v>
      </c>
      <c r="B396" s="108" t="str">
        <f>VLOOKUP($A396,'PA GPS 2026 '!$A$4:$V$461,B$4,0)</f>
        <v>4000-DESPACHO DEL SUPERINTENDENTE DELEGADO PARA ASUNTOS JURISDICCIONALES</v>
      </c>
      <c r="C396" s="108">
        <f>VLOOKUP($A396,'PA GPS 2026 '!$A$4:$V$461,C$4,0)</f>
        <v>0</v>
      </c>
      <c r="D396" s="108" t="str">
        <f>VLOOKUP($A396,'PA GPS 2026 '!$A$4:$V$461,D$4,0)</f>
        <v>Actividad propia</v>
      </c>
      <c r="E396" s="108" t="str">
        <f>VLOOKUP($A396,'PA GPS 2026 '!$A$4:$V$461,E$4,0)</f>
        <v>4000.6.2</v>
      </c>
      <c r="F396" s="108" t="str">
        <f>VLOOKUP($A396,'PA GPS 2026 '!$A$4:$V$461,F$4,0)</f>
        <v>N/A</v>
      </c>
      <c r="G396" s="108" t="str">
        <f>VLOOKUP($A396,'PA GPS 2026 '!$A$4:$V$461,G$4,0)</f>
        <v>N/A</v>
      </c>
      <c r="H396" s="108" t="str">
        <f>VLOOKUP($A396,'PA GPS 2026 '!$A$4:$V$461,H$4,0)</f>
        <v>N/A</v>
      </c>
      <c r="I396" s="108" t="str">
        <f>VLOOKUP($A396,'PA GPS 2026 '!$A$4:$V$461,I$4,0)</f>
        <v>N/A</v>
      </c>
      <c r="J396" s="108" t="str">
        <f>VLOOKUP($A396,'PA GPS 2026 '!$A$4:$V$461,J$4,0)</f>
        <v>N/A</v>
      </c>
      <c r="K396" s="108" t="str">
        <f>VLOOKUP($A396,'PA GPS 2026 '!$A$4:$V$461,K$4,0)</f>
        <v>N/A</v>
      </c>
      <c r="L396" s="108" t="str">
        <f>VLOOKUP($A396,'PA GPS 2026 '!$A$4:$V$461,L$4,0)</f>
        <v>N/A</v>
      </c>
      <c r="M396" s="108" t="str">
        <f>VLOOKUP($A396,'PA GPS 2026 '!$A$4:$V$461,M$4,0)</f>
        <v>N/A</v>
      </c>
      <c r="N396" s="108" t="str">
        <f>VLOOKUP($A396,'PA GPS 2026 '!$A$4:$V$461,N$4,0)</f>
        <v>N/A</v>
      </c>
      <c r="O396" s="108" t="str">
        <f>VLOOKUP($A396,'PA GPS 2026 '!$A$4:$V$461,O$4,0)</f>
        <v>Propuesta de herramienta de acuerdo con las oportunidades identificadas y seleccionadas de los controles en la operación y seguimiento de la Delegatura para Asuntos Jurisdiccionales (Informe final)</v>
      </c>
      <c r="P396" s="108">
        <f>VLOOKUP($A396,'PA GPS 2026 '!$A$4:$V$461,P$4,0)</f>
        <v>50</v>
      </c>
      <c r="Q396" s="108">
        <f>VLOOKUP($A396,'PA GPS 2026 '!$A$4:$V$461,Q$4,0)</f>
        <v>1</v>
      </c>
      <c r="R396" s="108" t="str">
        <f>VLOOKUP($A396,'PA GPS 2026 '!$A$4:$V$461,R$4,0)</f>
        <v>Númerica</v>
      </c>
      <c r="S396" s="108" t="str">
        <f>VLOOKUP($A396,'PA GPS 2026 '!$A$4:$V$461,S$4,0)</f>
        <v># de informes finales elaborados / 1 informe final a elaborar</v>
      </c>
      <c r="T396" s="109">
        <f>VLOOKUP($A396,'PA GPS 2026 '!$A$4:$V$461,T$4,0)</f>
        <v>46116</v>
      </c>
      <c r="U396" s="109">
        <f>VLOOKUP($A396,'PA GPS 2026 '!$A$4:$V$461,U$4,0)</f>
        <v>46377</v>
      </c>
      <c r="V396" s="108" t="str">
        <f>VLOOKUP($A396,'PA GPS 2026 '!$A$4:$V$461,V$4,0)</f>
        <v>4000-DESPACHO DEL SUPERINTENDENTE DELEGADO PARA ASUNTOS JURISDICCIONALES</v>
      </c>
    </row>
    <row r="397" spans="1:22" ht="58.5" customHeight="1" x14ac:dyDescent="0.25">
      <c r="A397" s="12" t="s">
        <v>319</v>
      </c>
      <c r="B397" s="111" t="str">
        <f>VLOOKUP($A397,'PA GPS 2026 '!$A$4:$V$461,B$4,0)</f>
        <v>4000-DESPACHO DEL SUPERINTENDENTE DELEGADO PARA ASUNTOS JURISDICCIONALES</v>
      </c>
      <c r="C397" s="111">
        <f>VLOOKUP($A397,'PA GPS 2026 '!$A$4:$V$461,C$4,0)</f>
        <v>0</v>
      </c>
      <c r="D397" s="111" t="str">
        <f>VLOOKUP($A397,'PA GPS 2026 '!$A$4:$V$461,D$4,0)</f>
        <v>Producto</v>
      </c>
      <c r="E397" s="111" t="str">
        <f>VLOOKUP($A397,'PA GPS 2026 '!$A$4:$V$461,E$4,0)</f>
        <v>4000.7</v>
      </c>
      <c r="F397" s="111" t="str">
        <f>VLOOKUP($A397,'PA GPS 2026 '!$A$4:$V$461,F$4,0)</f>
        <v>N/A</v>
      </c>
      <c r="G397" s="111" t="str">
        <f>VLOOKUP($A397,'PA GPS 2026 '!$A$4:$V$461,G$4,0)</f>
        <v xml:space="preserve">Fortalecer la gestión de la información, el conocimiento y la innovación para optimizar la capacidad institucional 
</v>
      </c>
      <c r="H397" s="111" t="str">
        <f>VLOOKUP($A397,'PA GPS 2026 '!$A$4:$V$461,H$4,0)</f>
        <v xml:space="preserve">Cumplimiento de productos del PAI asociados a Fortalecer la gestión de la información, el conocimiento y la innovación para optimizar la capacidad institucional 
</v>
      </c>
      <c r="I397" s="111" t="str">
        <f>VLOOKUP($A397,'PA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397" s="111" t="str">
        <f>VLOOKUP($A397,'PA GPS 2026 '!$A$4:$V$461,J$4,0)</f>
        <v>N/A</v>
      </c>
      <c r="K397" s="111" t="str">
        <f>VLOOKUP($A397,'PA GPS 2026 '!$A$4:$V$461,K$4,0)</f>
        <v>Si</v>
      </c>
      <c r="L397" s="111" t="str">
        <f>VLOOKUP($A397,'PA GPS 2026 '!$A$4:$V$461,L$4,0)</f>
        <v>C-3503-0200-20-40401c</v>
      </c>
      <c r="M397" s="111" t="str">
        <f>VLOOKUP($A397,'PA GPS 2026 '!$A$4:$V$461,M$4,0)</f>
        <v>Política Servicio al Ciudadano_DIMENSIÓN Gestión con Valores para Resultados</v>
      </c>
      <c r="N397" s="111" t="str">
        <f>VLOOKUP($A397,'PA GPS 2026 '!$A$4:$V$461,N$4,0)</f>
        <v>N/A</v>
      </c>
      <c r="O397" s="111" t="str">
        <f>VLOOKUP($A397,'PA GPS 2026 '!$A$4:$V$461,O$4,0)</f>
        <v>Estrategia de divulgación y puesta en conocimiento a través de los diferentes canales de comunicación de la entidad,  ejecutada  (Capturas de pantalla  de la publicación de la campaña)</v>
      </c>
      <c r="P397" s="111">
        <f>VLOOKUP($A397,'PA GPS 2026 '!$A$4:$V$461,P$4,0)</f>
        <v>9</v>
      </c>
      <c r="Q397" s="111">
        <f>VLOOKUP($A397,'PA GPS 2026 '!$A$4:$V$461,Q$4,0)</f>
        <v>6</v>
      </c>
      <c r="R397" s="111" t="str">
        <f>VLOOKUP($A397,'PA GPS 2026 '!$A$4:$V$461,R$4,0)</f>
        <v>Númerica</v>
      </c>
      <c r="S397" s="111" t="str">
        <f>VLOOKUP($A397,'PA GPS 2026 '!$A$4:$V$461,S$4,0)</f>
        <v># de Campañas ejecutadas / 6 Campañas a ejecutar</v>
      </c>
      <c r="T397" s="112">
        <f>VLOOKUP($A397,'PA GPS 2026 '!$A$4:$V$461,T$4,0)</f>
        <v>46055</v>
      </c>
      <c r="U397" s="112">
        <f>VLOOKUP($A397,'PA GPS 2026 '!$A$4:$V$461,U$4,0)</f>
        <v>46356</v>
      </c>
      <c r="V397" s="111" t="str">
        <f>VLOOKUP($A397,'PA GPS 2026 '!$A$4:$V$461,V$4,0)</f>
        <v>4000-DESPACHO DEL SUPERINTENDENTE DELEGADO PARA ASUNTOS JURISDICCIONALES;
73-GRUPO DE TRABAJO DE COMUNICACION</v>
      </c>
    </row>
    <row r="398" spans="1:22" ht="58.5" customHeight="1" x14ac:dyDescent="0.25">
      <c r="A398" s="12" t="s">
        <v>320</v>
      </c>
      <c r="B398" s="108" t="str">
        <f>VLOOKUP($A398,'PA GPS 2026 '!$A$4:$V$461,B$4,0)</f>
        <v>4000-DESPACHO DEL SUPERINTENDENTE DELEGADO PARA ASUNTOS JURISDICCIONALES</v>
      </c>
      <c r="C398" s="108">
        <f>VLOOKUP($A398,'PA GPS 2026 '!$A$4:$V$461,C$4,0)</f>
        <v>0</v>
      </c>
      <c r="D398" s="108" t="str">
        <f>VLOOKUP($A398,'PA GPS 2026 '!$A$4:$V$461,D$4,0)</f>
        <v>Actividad propia</v>
      </c>
      <c r="E398" s="108" t="str">
        <f>VLOOKUP($A398,'PA GPS 2026 '!$A$4:$V$461,E$4,0)</f>
        <v>4000.7.1</v>
      </c>
      <c r="F398" s="108" t="str">
        <f>VLOOKUP($A398,'PA GPS 2026 '!$A$4:$V$461,F$4,0)</f>
        <v>N/A</v>
      </c>
      <c r="G398" s="108" t="str">
        <f>VLOOKUP($A398,'PA GPS 2026 '!$A$4:$V$461,G$4,0)</f>
        <v>N/A</v>
      </c>
      <c r="H398" s="108" t="str">
        <f>VLOOKUP($A398,'PA GPS 2026 '!$A$4:$V$461,H$4,0)</f>
        <v>N/A</v>
      </c>
      <c r="I398" s="108" t="str">
        <f>VLOOKUP($A398,'PA GPS 2026 '!$A$4:$V$461,I$4,0)</f>
        <v>N/A</v>
      </c>
      <c r="J398" s="108" t="str">
        <f>VLOOKUP($A398,'PA GPS 2026 '!$A$4:$V$461,J$4,0)</f>
        <v>N/A</v>
      </c>
      <c r="K398" s="108" t="str">
        <f>VLOOKUP($A398,'PA GPS 2026 '!$A$4:$V$461,K$4,0)</f>
        <v>N/A</v>
      </c>
      <c r="L398" s="108" t="str">
        <f>VLOOKUP($A398,'PA GPS 2026 '!$A$4:$V$461,L$4,0)</f>
        <v>N/A</v>
      </c>
      <c r="M398" s="108" t="str">
        <f>VLOOKUP($A398,'PA GPS 2026 '!$A$4:$V$461,M$4,0)</f>
        <v>N/A</v>
      </c>
      <c r="N398" s="108" t="str">
        <f>VLOOKUP($A398,'PA GPS 2026 '!$A$4:$V$461,N$4,0)</f>
        <v>N/A</v>
      </c>
      <c r="O398" s="108" t="str">
        <f>VLOOKUP($A398,'PA GPS 2026 '!$A$4:$V$461,O$4,0)</f>
        <v>Mesas de trabajo para definir la estrategia de divulgación (canales de comunicación, contenido,fechas de publicación de las audiencias en materia de asuntos jurisdiccionales. (Brief enviado a traves de correo electronico)</v>
      </c>
      <c r="P398" s="108">
        <f>VLOOKUP($A398,'PA GPS 2026 '!$A$4:$V$461,P$4,0)</f>
        <v>50</v>
      </c>
      <c r="Q398" s="108">
        <f>VLOOKUP($A398,'PA GPS 2026 '!$A$4:$V$461,Q$4,0)</f>
        <v>1</v>
      </c>
      <c r="R398" s="108" t="str">
        <f>VLOOKUP($A398,'PA GPS 2026 '!$A$4:$V$461,R$4,0)</f>
        <v>Númerica</v>
      </c>
      <c r="S398" s="108" t="str">
        <f>VLOOKUP($A398,'PA GPS 2026 '!$A$4:$V$461,S$4,0)</f>
        <v># de correo electrónico enviado / 1 correo electrónico a enviar</v>
      </c>
      <c r="T398" s="109">
        <f>VLOOKUP($A398,'PA GPS 2026 '!$A$4:$V$461,T$4,0)</f>
        <v>46055</v>
      </c>
      <c r="U398" s="109">
        <f>VLOOKUP($A398,'PA GPS 2026 '!$A$4:$V$461,U$4,0)</f>
        <v>46108</v>
      </c>
      <c r="V398" s="108" t="str">
        <f>VLOOKUP($A398,'PA GPS 2026 '!$A$4:$V$461,V$4,0)</f>
        <v>4000-DESPACHO DEL SUPERINTENDENTE DELEGADO PARA ASUNTOS JURISDICCIONALES;
73-GRUPO DE TRABAJO DE COMUNICACION</v>
      </c>
    </row>
    <row r="399" spans="1:22" ht="58.5" customHeight="1" x14ac:dyDescent="0.25">
      <c r="A399" s="12" t="s">
        <v>321</v>
      </c>
      <c r="B399" s="108" t="str">
        <f>VLOOKUP($A399,'PA GPS 2026 '!$A$4:$V$461,B$4,0)</f>
        <v>4000-DESPACHO DEL SUPERINTENDENTE DELEGADO PARA ASUNTOS JURISDICCIONALES</v>
      </c>
      <c r="C399" s="108">
        <f>VLOOKUP($A399,'PA GPS 2026 '!$A$4:$V$461,C$4,0)</f>
        <v>0</v>
      </c>
      <c r="D399" s="108" t="str">
        <f>VLOOKUP($A399,'PA GPS 2026 '!$A$4:$V$461,D$4,0)</f>
        <v>Actividad sin participación</v>
      </c>
      <c r="E399" s="108" t="str">
        <f>VLOOKUP($A399,'PA GPS 2026 '!$A$4:$V$461,E$4,0)</f>
        <v>4000.7.2</v>
      </c>
      <c r="F399" s="108" t="str">
        <f>VLOOKUP($A399,'PA GPS 2026 '!$A$4:$V$461,F$4,0)</f>
        <v>N/A</v>
      </c>
      <c r="G399" s="108" t="str">
        <f>VLOOKUP($A399,'PA GPS 2026 '!$A$4:$V$461,G$4,0)</f>
        <v>N/A</v>
      </c>
      <c r="H399" s="108" t="str">
        <f>VLOOKUP($A399,'PA GPS 2026 '!$A$4:$V$461,H$4,0)</f>
        <v>N/A</v>
      </c>
      <c r="I399" s="108" t="str">
        <f>VLOOKUP($A399,'PA GPS 2026 '!$A$4:$V$461,I$4,0)</f>
        <v>N/A</v>
      </c>
      <c r="J399" s="108" t="str">
        <f>VLOOKUP($A399,'PA GPS 2026 '!$A$4:$V$461,J$4,0)</f>
        <v>N/A</v>
      </c>
      <c r="K399" s="108" t="str">
        <f>VLOOKUP($A399,'PA GPS 2026 '!$A$4:$V$461,K$4,0)</f>
        <v>N/A</v>
      </c>
      <c r="L399" s="108" t="str">
        <f>VLOOKUP($A399,'PA GPS 2026 '!$A$4:$V$461,L$4,0)</f>
        <v>N/A</v>
      </c>
      <c r="M399" s="108" t="str">
        <f>VLOOKUP($A399,'PA GPS 2026 '!$A$4:$V$461,M$4,0)</f>
        <v>N/A</v>
      </c>
      <c r="N399" s="108" t="str">
        <f>VLOOKUP($A399,'PA GPS 2026 '!$A$4:$V$461,N$4,0)</f>
        <v>N/A</v>
      </c>
      <c r="O399" s="108" t="str">
        <f>VLOOKUP($A399,'PA GPS 2026 '!$A$4:$V$461,O$4,0)</f>
        <v>Elaborar y presentar el concepto gráfico y racional de la campaña y sus diferentes ejes temáticos (correo electrónico con Documento en el que se observe el concepto gráfico y racional de la campaña integral y sus diferentes ejes temáticos)</v>
      </c>
      <c r="P399" s="108">
        <f>VLOOKUP($A399,'PA GPS 2026 '!$A$4:$V$461,P$4,0)</f>
        <v>0</v>
      </c>
      <c r="Q399" s="108">
        <f>VLOOKUP($A399,'PA GPS 2026 '!$A$4:$V$461,Q$4,0)</f>
        <v>1</v>
      </c>
      <c r="R399" s="108" t="str">
        <f>VLOOKUP($A399,'PA GPS 2026 '!$A$4:$V$461,R$4,0)</f>
        <v>Númerica</v>
      </c>
      <c r="S399" s="108" t="str">
        <f>VLOOKUP($A399,'PA GPS 2026 '!$A$4:$V$461,S$4,0)</f>
        <v># de concepto gráfico elaborado y presentado / 1 concepto gráfico a elaborar y presentar</v>
      </c>
      <c r="T399" s="109">
        <f>VLOOKUP($A399,'PA GPS 2026 '!$A$4:$V$461,T$4,0)</f>
        <v>46111</v>
      </c>
      <c r="U399" s="109">
        <f>VLOOKUP($A399,'PA GPS 2026 '!$A$4:$V$461,U$4,0)</f>
        <v>46142</v>
      </c>
      <c r="V399" s="108" t="str">
        <f>VLOOKUP($A399,'PA GPS 2026 '!$A$4:$V$461,V$4,0)</f>
        <v>73-GRUPO DE TRABAJO DE COMUNICACION</v>
      </c>
    </row>
    <row r="400" spans="1:22" ht="58.5" customHeight="1" x14ac:dyDescent="0.25">
      <c r="A400" s="12" t="s">
        <v>322</v>
      </c>
      <c r="B400" s="108" t="str">
        <f>VLOOKUP($A400,'PA GPS 2026 '!$A$4:$V$461,B$4,0)</f>
        <v>4000-DESPACHO DEL SUPERINTENDENTE DELEGADO PARA ASUNTOS JURISDICCIONALES</v>
      </c>
      <c r="C400" s="108">
        <f>VLOOKUP($A400,'PA GPS 2026 '!$A$4:$V$461,C$4,0)</f>
        <v>0</v>
      </c>
      <c r="D400" s="108" t="str">
        <f>VLOOKUP($A400,'PA GPS 2026 '!$A$4:$V$461,D$4,0)</f>
        <v>Actividad propia</v>
      </c>
      <c r="E400" s="108" t="str">
        <f>VLOOKUP($A400,'PA GPS 2026 '!$A$4:$V$461,E$4,0)</f>
        <v>4000.7.3</v>
      </c>
      <c r="F400" s="108" t="str">
        <f>VLOOKUP($A400,'PA GPS 2026 '!$A$4:$V$461,F$4,0)</f>
        <v>N/A</v>
      </c>
      <c r="G400" s="108" t="str">
        <f>VLOOKUP($A400,'PA GPS 2026 '!$A$4:$V$461,G$4,0)</f>
        <v>N/A</v>
      </c>
      <c r="H400" s="108" t="str">
        <f>VLOOKUP($A400,'PA GPS 2026 '!$A$4:$V$461,H$4,0)</f>
        <v>N/A</v>
      </c>
      <c r="I400" s="108" t="str">
        <f>VLOOKUP($A400,'PA GPS 2026 '!$A$4:$V$461,I$4,0)</f>
        <v>N/A</v>
      </c>
      <c r="J400" s="108" t="str">
        <f>VLOOKUP($A400,'PA GPS 2026 '!$A$4:$V$461,J$4,0)</f>
        <v>N/A</v>
      </c>
      <c r="K400" s="108" t="str">
        <f>VLOOKUP($A400,'PA GPS 2026 '!$A$4:$V$461,K$4,0)</f>
        <v>N/A</v>
      </c>
      <c r="L400" s="108" t="str">
        <f>VLOOKUP($A400,'PA GPS 2026 '!$A$4:$V$461,L$4,0)</f>
        <v>N/A</v>
      </c>
      <c r="M400" s="108" t="str">
        <f>VLOOKUP($A400,'PA GPS 2026 '!$A$4:$V$461,M$4,0)</f>
        <v>N/A</v>
      </c>
      <c r="N400" s="108" t="str">
        <f>VLOOKUP($A400,'PA GPS 2026 '!$A$4:$V$461,N$4,0)</f>
        <v>N/A</v>
      </c>
      <c r="O400" s="108" t="str">
        <f>VLOOKUP($A400,'PA GPS 2026 '!$A$4:$V$461,O$4,0)</f>
        <v>Revisar y aprobar la propuesta por parte del área responsable (correo electrónico con documento aprobado)</v>
      </c>
      <c r="P400" s="108">
        <f>VLOOKUP($A400,'PA GPS 2026 '!$A$4:$V$461,P$4,0)</f>
        <v>50</v>
      </c>
      <c r="Q400" s="108">
        <f>VLOOKUP($A400,'PA GPS 2026 '!$A$4:$V$461,Q$4,0)</f>
        <v>1</v>
      </c>
      <c r="R400" s="108" t="str">
        <f>VLOOKUP($A400,'PA GPS 2026 '!$A$4:$V$461,R$4,0)</f>
        <v>Númerica</v>
      </c>
      <c r="S400" s="108" t="str">
        <f>VLOOKUP($A400,'PA GPS 2026 '!$A$4:$V$461,S$4,0)</f>
        <v># de propuesta revisada y aprobada / 1 propuesta a revisar y aprobar</v>
      </c>
      <c r="T400" s="109">
        <f>VLOOKUP($A400,'PA GPS 2026 '!$A$4:$V$461,T$4,0)</f>
        <v>46116</v>
      </c>
      <c r="U400" s="109">
        <f>VLOOKUP($A400,'PA GPS 2026 '!$A$4:$V$461,U$4,0)</f>
        <v>46127</v>
      </c>
      <c r="V400" s="108" t="str">
        <f>VLOOKUP($A400,'PA GPS 2026 '!$A$4:$V$461,V$4,0)</f>
        <v>4000-DESPACHO DEL SUPERINTENDENTE DELEGADO PARA ASUNTOS JURISDICCIONALES</v>
      </c>
    </row>
    <row r="401" spans="1:22" ht="58.5" customHeight="1" x14ac:dyDescent="0.25">
      <c r="A401" s="12" t="s">
        <v>323</v>
      </c>
      <c r="B401" s="108" t="str">
        <f>VLOOKUP($A401,'PA GPS 2026 '!$A$4:$V$461,B$4,0)</f>
        <v>4000-DESPACHO DEL SUPERINTENDENTE DELEGADO PARA ASUNTOS JURISDICCIONALES</v>
      </c>
      <c r="C401" s="108">
        <f>VLOOKUP($A401,'PA GPS 2026 '!$A$4:$V$461,C$4,0)</f>
        <v>0</v>
      </c>
      <c r="D401" s="108" t="str">
        <f>VLOOKUP($A401,'PA GPS 2026 '!$A$4:$V$461,D$4,0)</f>
        <v>Actividad sin participación</v>
      </c>
      <c r="E401" s="108" t="str">
        <f>VLOOKUP($A401,'PA GPS 2026 '!$A$4:$V$461,E$4,0)</f>
        <v>4000.7.4</v>
      </c>
      <c r="F401" s="108" t="str">
        <f>VLOOKUP($A401,'PA GPS 2026 '!$A$4:$V$461,F$4,0)</f>
        <v>N/A</v>
      </c>
      <c r="G401" s="108" t="str">
        <f>VLOOKUP($A401,'PA GPS 2026 '!$A$4:$V$461,G$4,0)</f>
        <v>N/A</v>
      </c>
      <c r="H401" s="108" t="str">
        <f>VLOOKUP($A401,'PA GPS 2026 '!$A$4:$V$461,H$4,0)</f>
        <v>N/A</v>
      </c>
      <c r="I401" s="108" t="str">
        <f>VLOOKUP($A401,'PA GPS 2026 '!$A$4:$V$461,I$4,0)</f>
        <v>N/A</v>
      </c>
      <c r="J401" s="108" t="str">
        <f>VLOOKUP($A401,'PA GPS 2026 '!$A$4:$V$461,J$4,0)</f>
        <v>N/A</v>
      </c>
      <c r="K401" s="108" t="str">
        <f>VLOOKUP($A401,'PA GPS 2026 '!$A$4:$V$461,K$4,0)</f>
        <v>N/A</v>
      </c>
      <c r="L401" s="108" t="str">
        <f>VLOOKUP($A401,'PA GPS 2026 '!$A$4:$V$461,L$4,0)</f>
        <v>N/A</v>
      </c>
      <c r="M401" s="108" t="str">
        <f>VLOOKUP($A401,'PA GPS 2026 '!$A$4:$V$461,M$4,0)</f>
        <v>N/A</v>
      </c>
      <c r="N401" s="108" t="str">
        <f>VLOOKUP($A401,'PA GPS 2026 '!$A$4:$V$461,N$4,0)</f>
        <v>N/A</v>
      </c>
      <c r="O401" s="108" t="str">
        <f>VLOOKUP($A401,'PA GPS 2026 '!$A$4:$V$461,O$4,0)</f>
        <v>Ejecutar la publicaciób de la estrategia, de acuerdo con el cronograma establecido.(Certificado de publicación de la estrategia)</v>
      </c>
      <c r="P401" s="108">
        <f>VLOOKUP($A401,'PA GPS 2026 '!$A$4:$V$461,P$4,0)</f>
        <v>0</v>
      </c>
      <c r="Q401" s="108">
        <f>VLOOKUP($A401,'PA GPS 2026 '!$A$4:$V$461,Q$4,0)</f>
        <v>6</v>
      </c>
      <c r="R401" s="108" t="str">
        <f>VLOOKUP($A401,'PA GPS 2026 '!$A$4:$V$461,R$4,0)</f>
        <v>Númerica</v>
      </c>
      <c r="S401" s="108" t="str">
        <f>VLOOKUP($A401,'PA GPS 2026 '!$A$4:$V$461,S$4,0)</f>
        <v># de Campañas ejecutadas / 6 Campañas a ejecutar</v>
      </c>
      <c r="T401" s="109">
        <f>VLOOKUP($A401,'PA GPS 2026 '!$A$4:$V$461,T$4,0)</f>
        <v>46131</v>
      </c>
      <c r="U401" s="109">
        <f>VLOOKUP($A401,'PA GPS 2026 '!$A$4:$V$461,U$4,0)</f>
        <v>46356</v>
      </c>
      <c r="V401" s="108" t="str">
        <f>VLOOKUP($A401,'PA GPS 2026 '!$A$4:$V$461,V$4,0)</f>
        <v>73-GRUPO DE TRABAJO DE COMUNICACION</v>
      </c>
    </row>
    <row r="402" spans="1:22" ht="58.5" customHeight="1" x14ac:dyDescent="0.25">
      <c r="A402" s="12" t="s">
        <v>324</v>
      </c>
      <c r="B402" s="111" t="str">
        <f>VLOOKUP($A402,'PA GPS 2026 '!$A$4:$V$461,B$4,0)</f>
        <v>4000-DESPACHO DEL SUPERINTENDENTE DELEGADO PARA ASUNTOS JURISDICCIONALES</v>
      </c>
      <c r="C402" s="111">
        <f>VLOOKUP($A402,'PA GPS 2026 '!$A$4:$V$461,C$4,0)</f>
        <v>0</v>
      </c>
      <c r="D402" s="111" t="str">
        <f>VLOOKUP($A402,'PA GPS 2026 '!$A$4:$V$461,D$4,0)</f>
        <v>Producto</v>
      </c>
      <c r="E402" s="111" t="str">
        <f>VLOOKUP($A402,'PA GPS 2026 '!$A$4:$V$461,E$4,0)</f>
        <v>4000.8</v>
      </c>
      <c r="F402" s="111" t="str">
        <f>VLOOKUP($A402,'PA GPS 2026 '!$A$4:$V$461,F$4,0)</f>
        <v>Innovador</v>
      </c>
      <c r="G402" s="111" t="str">
        <f>VLOOKUP($A402,'PA GPS 2026 '!$A$4:$V$461,G$4,0)</f>
        <v xml:space="preserve">Fortalecer la gestión de la información, el conocimiento y la innovación para optimizar la capacidad institucional 
</v>
      </c>
      <c r="H402" s="111" t="str">
        <f>VLOOKUP($A402,'PA GPS 2026 '!$A$4:$V$461,H$4,0)</f>
        <v xml:space="preserve">Cumplimiento de productos del PAI asociados a Fortalecer la gestión de la información, el conocimiento y la innovación para optimizar la capacidad institucional 
</v>
      </c>
      <c r="I402" s="111" t="str">
        <f>VLOOKUP($A402,'PA GPS 2026 '!$A$4:$V$461,I$4,0)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J402" s="111" t="str">
        <f>VLOOKUP($A402,'PA GPS 2026 '!$A$4:$V$461,J$4,0)</f>
        <v>N/A</v>
      </c>
      <c r="K402" s="111" t="str">
        <f>VLOOKUP($A402,'PA GPS 2026 '!$A$4:$V$461,K$4,0)</f>
        <v>No</v>
      </c>
      <c r="L402" s="111" t="str">
        <f>VLOOKUP($A402,'PA GPS 2026 '!$A$4:$V$461,L$4,0)</f>
        <v>C-3503-0200-20-40401c</v>
      </c>
      <c r="M402" s="111" t="str">
        <f>VLOOKUP($A402,'PA GPS 2026 '!$A$4:$V$461,M$4,0)</f>
        <v>Política Servicio al Ciudadano_DIMENSIÓN Gestión con Valores para Resultados</v>
      </c>
      <c r="N402" s="111" t="str">
        <f>VLOOKUP($A402,'PA GPS 2026 '!$A$4:$V$461,N$4,0)</f>
        <v>N/A</v>
      </c>
      <c r="O402" s="111" t="str">
        <f>VLOOKUP($A402,'PA GPS 2026 '!$A$4:$V$461,O$4,0)</f>
        <v>Creación del Centro de Conciliación, Arbitraje y Amigable Composición en materia de consumo, competencia desleal y propiedad industrial, aprobada. (Resolución de aprobación expedida por el Ministerio de Justicia y del Derecho).</v>
      </c>
      <c r="P402" s="111">
        <f>VLOOKUP($A402,'PA GPS 2026 '!$A$4:$V$461,P$4,0)</f>
        <v>12</v>
      </c>
      <c r="Q402" s="111">
        <f>VLOOKUP($A402,'PA GPS 2026 '!$A$4:$V$461,Q$4,0)</f>
        <v>1</v>
      </c>
      <c r="R402" s="111" t="str">
        <f>VLOOKUP($A402,'PA GPS 2026 '!$A$4:$V$461,R$4,0)</f>
        <v>Númerica</v>
      </c>
      <c r="S402" s="111" t="str">
        <f>VLOOKUP($A402,'PA GPS 2026 '!$A$4:$V$461,S$4,0)</f>
        <v># de Resolución de aprobación expedida / 1 Resolución de aprobación por expedir</v>
      </c>
      <c r="T402" s="112">
        <f>VLOOKUP($A402,'PA GPS 2026 '!$A$4:$V$461,T$4,0)</f>
        <v>46041</v>
      </c>
      <c r="U402" s="112">
        <f>VLOOKUP($A402,'PA GPS 2026 '!$A$4:$V$461,U$4,0)</f>
        <v>46377</v>
      </c>
      <c r="V402" s="111" t="str">
        <f>VLOOKUP($A402,'PA GPS 2026 '!$A$4:$V$461,V$4,0)</f>
        <v>4000-DESPACHO DEL SUPERINTENDENTE DELEGADO PARA ASUNTOS JURISDICCIONALES</v>
      </c>
    </row>
    <row r="403" spans="1:22" ht="58.5" customHeight="1" x14ac:dyDescent="0.25">
      <c r="A403" s="12" t="s">
        <v>325</v>
      </c>
      <c r="B403" s="108" t="str">
        <f>VLOOKUP($A403,'PA GPS 2026 '!$A$4:$V$461,B$4,0)</f>
        <v>4000-DESPACHO DEL SUPERINTENDENTE DELEGADO PARA ASUNTOS JURISDICCIONALES</v>
      </c>
      <c r="C403" s="108">
        <f>VLOOKUP($A403,'PA GPS 2026 '!$A$4:$V$461,C$4,0)</f>
        <v>0</v>
      </c>
      <c r="D403" s="108" t="str">
        <f>VLOOKUP($A403,'PA GPS 2026 '!$A$4:$V$461,D$4,0)</f>
        <v>Actividad propia</v>
      </c>
      <c r="E403" s="108" t="str">
        <f>VLOOKUP($A403,'PA GPS 2026 '!$A$4:$V$461,E$4,0)</f>
        <v>4000.8.1</v>
      </c>
      <c r="F403" s="108" t="str">
        <f>VLOOKUP($A403,'PA GPS 2026 '!$A$4:$V$461,F$4,0)</f>
        <v>N/A</v>
      </c>
      <c r="G403" s="108" t="str">
        <f>VLOOKUP($A403,'PA GPS 2026 '!$A$4:$V$461,G$4,0)</f>
        <v>N/A</v>
      </c>
      <c r="H403" s="108" t="str">
        <f>VLOOKUP($A403,'PA GPS 2026 '!$A$4:$V$461,H$4,0)</f>
        <v>N/A</v>
      </c>
      <c r="I403" s="108" t="str">
        <f>VLOOKUP($A403,'PA GPS 2026 '!$A$4:$V$461,I$4,0)</f>
        <v>N/A</v>
      </c>
      <c r="J403" s="108" t="str">
        <f>VLOOKUP($A403,'PA GPS 2026 '!$A$4:$V$461,J$4,0)</f>
        <v>N/A</v>
      </c>
      <c r="K403" s="108" t="str">
        <f>VLOOKUP($A403,'PA GPS 2026 '!$A$4:$V$461,K$4,0)</f>
        <v>N/A</v>
      </c>
      <c r="L403" s="108" t="str">
        <f>VLOOKUP($A403,'PA GPS 2026 '!$A$4:$V$461,L$4,0)</f>
        <v>N/A</v>
      </c>
      <c r="M403" s="108" t="str">
        <f>VLOOKUP($A403,'PA GPS 2026 '!$A$4:$V$461,M$4,0)</f>
        <v>N/A</v>
      </c>
      <c r="N403" s="108" t="str">
        <f>VLOOKUP($A403,'PA GPS 2026 '!$A$4:$V$461,N$4,0)</f>
        <v>N/A</v>
      </c>
      <c r="O403" s="108" t="str">
        <f>VLOOKUP($A403,'PA GPS 2026 '!$A$4:$V$461,O$4,0)</f>
        <v>Realizar mesa de trabajo con el Ministerio de Justicia y del Derecho, para presentar el proyecto del Centro de Conciliación , Arbitraje y Amigable Composición  en materia de consumo, competencia desleal y propiedad industrial (listado de asistencia).</v>
      </c>
      <c r="P403" s="108">
        <f>VLOOKUP($A403,'PA GPS 2026 '!$A$4:$V$461,P$4,0)</f>
        <v>80</v>
      </c>
      <c r="Q403" s="108">
        <f>VLOOKUP($A403,'PA GPS 2026 '!$A$4:$V$461,Q$4,0)</f>
        <v>1</v>
      </c>
      <c r="R403" s="108" t="str">
        <f>VLOOKUP($A403,'PA GPS 2026 '!$A$4:$V$461,R$4,0)</f>
        <v>Númerica</v>
      </c>
      <c r="S403" s="108" t="str">
        <f>VLOOKUP($A403,'PA GPS 2026 '!$A$4:$V$461,S$4,0)</f>
        <v># de Mesa de trabajo realizada / 1 mesa de trabajo a realizar</v>
      </c>
      <c r="T403" s="109">
        <f>VLOOKUP($A403,'PA GPS 2026 '!$A$4:$V$461,T$4,0)</f>
        <v>46041</v>
      </c>
      <c r="U403" s="109">
        <f>VLOOKUP($A403,'PA GPS 2026 '!$A$4:$V$461,U$4,0)</f>
        <v>46142</v>
      </c>
      <c r="V403" s="108" t="str">
        <f>VLOOKUP($A403,'PA GPS 2026 '!$A$4:$V$461,V$4,0)</f>
        <v>4000-DESPACHO DEL SUPERINTENDENTE DELEGADO PARA ASUNTOS JURISDICCIONALES</v>
      </c>
    </row>
    <row r="404" spans="1:22" ht="58.5" customHeight="1" x14ac:dyDescent="0.25">
      <c r="A404" s="12" t="s">
        <v>1403</v>
      </c>
      <c r="B404" s="108" t="str">
        <f>VLOOKUP($A404,'PA GPS 2026 '!$A$4:$V$461,B$4,0)</f>
        <v>4000-DESPACHO DEL SUPERINTENDENTE DELEGADO PARA ASUNTOS JURISDICCIONALES</v>
      </c>
      <c r="C404" s="108">
        <f>VLOOKUP($A404,'PA GPS 2026 '!$A$4:$V$461,C$4,0)</f>
        <v>0</v>
      </c>
      <c r="D404" s="108" t="str">
        <f>VLOOKUP($A404,'PA GPS 2026 '!$A$4:$V$461,D$4,0)</f>
        <v>Actividad propia</v>
      </c>
      <c r="E404" s="108" t="str">
        <f>VLOOKUP($A404,'PA GPS 2026 '!$A$4:$V$461,E$4,0)</f>
        <v>4000.8.2</v>
      </c>
      <c r="F404" s="108" t="str">
        <f>VLOOKUP($A404,'PA GPS 2026 '!$A$4:$V$461,F$4,0)</f>
        <v>N/A</v>
      </c>
      <c r="G404" s="108" t="str">
        <f>VLOOKUP($A404,'PA GPS 2026 '!$A$4:$V$461,G$4,0)</f>
        <v>N/A</v>
      </c>
      <c r="H404" s="108" t="str">
        <f>VLOOKUP($A404,'PA GPS 2026 '!$A$4:$V$461,H$4,0)</f>
        <v>N/A</v>
      </c>
      <c r="I404" s="108" t="str">
        <f>VLOOKUP($A404,'PA GPS 2026 '!$A$4:$V$461,I$4,0)</f>
        <v>N/A</v>
      </c>
      <c r="J404" s="108" t="str">
        <f>VLOOKUP($A404,'PA GPS 2026 '!$A$4:$V$461,J$4,0)</f>
        <v>N/A</v>
      </c>
      <c r="K404" s="108" t="str">
        <f>VLOOKUP($A404,'PA GPS 2026 '!$A$4:$V$461,K$4,0)</f>
        <v>N/A</v>
      </c>
      <c r="L404" s="108" t="str">
        <f>VLOOKUP($A404,'PA GPS 2026 '!$A$4:$V$461,L$4,0)</f>
        <v>N/A</v>
      </c>
      <c r="M404" s="108" t="str">
        <f>VLOOKUP($A404,'PA GPS 2026 '!$A$4:$V$461,M$4,0)</f>
        <v>N/A</v>
      </c>
      <c r="N404" s="108" t="str">
        <f>VLOOKUP($A404,'PA GPS 2026 '!$A$4:$V$461,N$4,0)</f>
        <v>N/A</v>
      </c>
      <c r="O404" s="108" t="str">
        <f>VLOOKUP($A404,'PA GPS 2026 '!$A$4:$V$461,O$4,0)</f>
        <v>Aprobar por parte del Ministerio de Justicia y del Derecho del Centro de Conciliación , Arbitraje y Amigable Composición  en materia de consumo, competencia desleal y propiedad industrial (Resolución de aprobación).</v>
      </c>
      <c r="P404" s="108">
        <f>VLOOKUP($A404,'PA GPS 2026 '!$A$4:$V$461,P$4,0)</f>
        <v>20</v>
      </c>
      <c r="Q404" s="108">
        <f>VLOOKUP($A404,'PA GPS 2026 '!$A$4:$V$461,Q$4,0)</f>
        <v>1</v>
      </c>
      <c r="R404" s="108" t="str">
        <f>VLOOKUP($A404,'PA GPS 2026 '!$A$4:$V$461,R$4,0)</f>
        <v>Númerica</v>
      </c>
      <c r="S404" s="108" t="str">
        <f>VLOOKUP($A404,'PA GPS 2026 '!$A$4:$V$461,S$4,0)</f>
        <v># de Resolución de aprobación expedida / 1 Resolución de aprobación por expedir</v>
      </c>
      <c r="T404" s="109">
        <f>VLOOKUP($A404,'PA GPS 2026 '!$A$4:$V$461,T$4,0)</f>
        <v>46116</v>
      </c>
      <c r="U404" s="109">
        <f>VLOOKUP($A404,'PA GPS 2026 '!$A$4:$V$461,U$4,0)</f>
        <v>46377</v>
      </c>
      <c r="V404" s="108" t="str">
        <f>VLOOKUP($A404,'PA GPS 2026 '!$A$4:$V$461,V$4,0)</f>
        <v>4000-DESPACHO DEL SUPERINTENDENTE DELEGADO PARA ASUNTOS JURISDICCIONALES</v>
      </c>
    </row>
    <row r="405" spans="1:22" ht="58.5" customHeight="1" x14ac:dyDescent="0.25">
      <c r="A405" s="12" t="s">
        <v>387</v>
      </c>
      <c r="B405" s="111" t="str">
        <f>VLOOKUP($A405,'PA GPS 2026 '!$A$4:$V$461,B$4,0)</f>
        <v>6000-DESPACHO DEL SUPERINTENDENTE DELEGADO PARA EL CONTROL Y VERIFICACIÓN DE REGLAMENTOS TÉCNICOS Y METROLOGÍA LEGAL</v>
      </c>
      <c r="C405" s="111">
        <f>VLOOKUP($A405,'PA GPS 2026 '!$A$4:$V$461,C$4,0)</f>
        <v>0</v>
      </c>
      <c r="D405" s="111" t="str">
        <f>VLOOKUP($A405,'PA GPS 2026 '!$A$4:$V$461,D$4,0)</f>
        <v>Producto</v>
      </c>
      <c r="E405" s="111" t="str">
        <f>VLOOKUP($A405,'PA GPS 2026 '!$A$4:$V$461,E$4,0)</f>
        <v>6000.1</v>
      </c>
      <c r="F405" s="111" t="str">
        <f>VLOOKUP($A405,'PA GPS 2026 '!$A$4:$V$461,F$4,0)</f>
        <v>Operativo</v>
      </c>
      <c r="G405" s="111" t="str">
        <f>VLOOKUP($A405,'PA GPS 2026 '!$A$4:$V$461,G$4,0)</f>
        <v xml:space="preserve">Promover el enfoque preventivo, diferencial y territorial en el que hacer misional de la entidad 
</v>
      </c>
      <c r="H405" s="111" t="str">
        <f>VLOOKUP($A405,'PA GPS 2026 '!$A$4:$V$461,H$4,0)</f>
        <v xml:space="preserve">Cumplimiento de productos del PAI asociados a Promover el enfoque preventivo, diferencial y territorial en el que hacer misional de la entidad 
</v>
      </c>
      <c r="I405" s="111" t="str">
        <f>VLOOKUP($A405,'PA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5" s="111" t="str">
        <f>VLOOKUP($A405,'PA GPS 2026 '!$A$4:$V$461,J$4,0)</f>
        <v>N/A</v>
      </c>
      <c r="K405" s="111" t="str">
        <f>VLOOKUP($A405,'PA GPS 2026 '!$A$4:$V$461,K$4,0)</f>
        <v>No</v>
      </c>
      <c r="L405" s="111" t="str">
        <f>VLOOKUP($A405,'PA GPS 2026 '!$A$4:$V$461,L$4,0)</f>
        <v>C-3503-0200-21-40401c</v>
      </c>
      <c r="M405" s="111" t="str">
        <f>VLOOKUP($A405,'PA GPS 2026 '!$A$4:$V$461,M$4,0)</f>
        <v>Política Servicio al Ciudadano_DIMENSIÓN Gestión con Valores para Resultados</v>
      </c>
      <c r="N405" s="111" t="str">
        <f>VLOOKUP($A405,'PA GPS 2026 '!$A$4:$V$461,N$4,0)</f>
        <v>PND - 4-04-1-c- Transformación productiva, internacionalización y acción climática - Políticas de competencia, consumidor e infraestructura de la calidad modernas</v>
      </c>
      <c r="O405" s="111" t="str">
        <f>VLOOKUP($A405,'PA GPS 2026 '!$A$4:$V$461,O$4,0)</f>
        <v>Campañas de control preventivo en metrología legal en los sectores de hidrocarburos o productos preempacados (Informe con análisis del desarrollo de la campaña)</v>
      </c>
      <c r="P405" s="111">
        <f>VLOOKUP($A405,'PA GPS 2026 '!$A$4:$V$461,P$4,0)</f>
        <v>15</v>
      </c>
      <c r="Q405" s="111">
        <f>VLOOKUP($A405,'PA GPS 2026 '!$A$4:$V$461,Q$4,0)</f>
        <v>3</v>
      </c>
      <c r="R405" s="111" t="str">
        <f>VLOOKUP($A405,'PA GPS 2026 '!$A$4:$V$461,R$4,0)</f>
        <v>Númerica</v>
      </c>
      <c r="S405" s="111" t="str">
        <f>VLOOKUP($A405,'PA GPS 2026 '!$A$4:$V$461,S$4,0)</f>
        <v># de Campañas realizadas / 3 Campañas programadas</v>
      </c>
      <c r="T405" s="112">
        <f>VLOOKUP($A405,'PA GPS 2026 '!$A$4:$V$461,T$4,0)</f>
        <v>46035</v>
      </c>
      <c r="U405" s="112">
        <f>VLOOKUP($A405,'PA GPS 2026 '!$A$4:$V$461,U$4,0)</f>
        <v>46379</v>
      </c>
      <c r="V405" s="111" t="str">
        <f>VLOOKUP($A405,'PA GPS 2026 '!$A$4:$V$461,V$4,0)</f>
        <v>6000-DESPACHO DEL SUPERINTENDENTE DELEGADO PARA EL CONTROL Y VERIFICACIÓN DE REGLAMENTOS TÉCNICOS Y METROLOGÍA LEGAL</v>
      </c>
    </row>
    <row r="406" spans="1:22" ht="58.5" customHeight="1" x14ac:dyDescent="0.25">
      <c r="A406" s="12" t="s">
        <v>388</v>
      </c>
      <c r="B406" s="108" t="str">
        <f>VLOOKUP($A406,'PA GPS 2026 '!$A$4:$V$461,B$4,0)</f>
        <v>6000-DESPACHO DEL SUPERINTENDENTE DELEGADO PARA EL CONTROL Y VERIFICACIÓN DE REGLAMENTOS TÉCNICOS Y METROLOGÍA LEGAL</v>
      </c>
      <c r="C406" s="108">
        <f>VLOOKUP($A406,'PA GPS 2026 '!$A$4:$V$461,C$4,0)</f>
        <v>0</v>
      </c>
      <c r="D406" s="108" t="str">
        <f>VLOOKUP($A406,'PA GPS 2026 '!$A$4:$V$461,D$4,0)</f>
        <v>Actividad propia</v>
      </c>
      <c r="E406" s="108" t="str">
        <f>VLOOKUP($A406,'PA GPS 2026 '!$A$4:$V$461,E$4,0)</f>
        <v>6000.1.1</v>
      </c>
      <c r="F406" s="108" t="str">
        <f>VLOOKUP($A406,'PA GPS 2026 '!$A$4:$V$461,F$4,0)</f>
        <v>N/A</v>
      </c>
      <c r="G406" s="108" t="str">
        <f>VLOOKUP($A406,'PA GPS 2026 '!$A$4:$V$461,G$4,0)</f>
        <v>N/A</v>
      </c>
      <c r="H406" s="108" t="str">
        <f>VLOOKUP($A406,'PA GPS 2026 '!$A$4:$V$461,H$4,0)</f>
        <v>N/A</v>
      </c>
      <c r="I406" s="108" t="str">
        <f>VLOOKUP($A406,'PA GPS 2026 '!$A$4:$V$461,I$4,0)</f>
        <v>N/A</v>
      </c>
      <c r="J406" s="108" t="str">
        <f>VLOOKUP($A406,'PA GPS 2026 '!$A$4:$V$461,J$4,0)</f>
        <v>N/A</v>
      </c>
      <c r="K406" s="108" t="str">
        <f>VLOOKUP($A406,'PA GPS 2026 '!$A$4:$V$461,K$4,0)</f>
        <v>N/A</v>
      </c>
      <c r="L406" s="108" t="str">
        <f>VLOOKUP($A406,'PA GPS 2026 '!$A$4:$V$461,L$4,0)</f>
        <v>N/A</v>
      </c>
      <c r="M406" s="108" t="str">
        <f>VLOOKUP($A406,'PA GPS 2026 '!$A$4:$V$461,M$4,0)</f>
        <v>N/A</v>
      </c>
      <c r="N406" s="108" t="str">
        <f>VLOOKUP($A406,'PA GPS 2026 '!$A$4:$V$461,N$4,0)</f>
        <v>N/A</v>
      </c>
      <c r="O406" s="108" t="str">
        <f>VLOOKUP($A406,'PA GPS 2026 '!$A$4:$V$461,O$4,0)</f>
        <v>Planificar las campañas: incluye la definición del objetivo, alcance (regiones, municipios, establecimientos de comercio y fabricantes o importadores que serán abarcados por la campaña), metas  e indicadores de medición. (Documento con la planificación de la campaña)</v>
      </c>
      <c r="P406" s="108">
        <f>VLOOKUP($A406,'PA GPS 2026 '!$A$4:$V$461,P$4,0)</f>
        <v>15</v>
      </c>
      <c r="Q406" s="108">
        <f>VLOOKUP($A406,'PA GPS 2026 '!$A$4:$V$461,Q$4,0)</f>
        <v>3</v>
      </c>
      <c r="R406" s="108" t="str">
        <f>VLOOKUP($A406,'PA GPS 2026 '!$A$4:$V$461,R$4,0)</f>
        <v>Númerica</v>
      </c>
      <c r="S406" s="108" t="str">
        <f>VLOOKUP($A406,'PA GPS 2026 '!$A$4:$V$461,S$4,0)</f>
        <v># de Campañas planificadas / 3 Campañas programadas</v>
      </c>
      <c r="T406" s="109">
        <f>VLOOKUP($A406,'PA GPS 2026 '!$A$4:$V$461,T$4,0)</f>
        <v>46035</v>
      </c>
      <c r="U406" s="109">
        <f>VLOOKUP($A406,'PA GPS 2026 '!$A$4:$V$461,U$4,0)</f>
        <v>46087</v>
      </c>
      <c r="V406" s="108" t="str">
        <f>VLOOKUP($A406,'PA GPS 2026 '!$A$4:$V$461,V$4,0)</f>
        <v>6000-DESPACHO DEL SUPERINTENDENTE DELEGADO PARA EL CONTROL Y VERIFICACIÓN DE REGLAMENTOS TÉCNICOS Y METROLOGÍA LEGAL</v>
      </c>
    </row>
    <row r="407" spans="1:22" ht="58.5" customHeight="1" x14ac:dyDescent="0.25">
      <c r="A407" s="12" t="s">
        <v>389</v>
      </c>
      <c r="B407" s="108" t="str">
        <f>VLOOKUP($A407,'PA GPS 2026 '!$A$4:$V$461,B$4,0)</f>
        <v>6000-DESPACHO DEL SUPERINTENDENTE DELEGADO PARA EL CONTROL Y VERIFICACIÓN DE REGLAMENTOS TÉCNICOS Y METROLOGÍA LEGAL</v>
      </c>
      <c r="C407" s="108">
        <f>VLOOKUP($A407,'PA GPS 2026 '!$A$4:$V$461,C$4,0)</f>
        <v>0</v>
      </c>
      <c r="D407" s="108" t="str">
        <f>VLOOKUP($A407,'PA GPS 2026 '!$A$4:$V$461,D$4,0)</f>
        <v>Actividad propia</v>
      </c>
      <c r="E407" s="108" t="str">
        <f>VLOOKUP($A407,'PA GPS 2026 '!$A$4:$V$461,E$4,0)</f>
        <v>6000.1.2</v>
      </c>
      <c r="F407" s="108" t="str">
        <f>VLOOKUP($A407,'PA GPS 2026 '!$A$4:$V$461,F$4,0)</f>
        <v>N/A</v>
      </c>
      <c r="G407" s="108" t="str">
        <f>VLOOKUP($A407,'PA GPS 2026 '!$A$4:$V$461,G$4,0)</f>
        <v>N/A</v>
      </c>
      <c r="H407" s="108" t="str">
        <f>VLOOKUP($A407,'PA GPS 2026 '!$A$4:$V$461,H$4,0)</f>
        <v>N/A</v>
      </c>
      <c r="I407" s="108" t="str">
        <f>VLOOKUP($A407,'PA GPS 2026 '!$A$4:$V$461,I$4,0)</f>
        <v>N/A</v>
      </c>
      <c r="J407" s="108" t="str">
        <f>VLOOKUP($A407,'PA GPS 2026 '!$A$4:$V$461,J$4,0)</f>
        <v>N/A</v>
      </c>
      <c r="K407" s="108" t="str">
        <f>VLOOKUP($A407,'PA GPS 2026 '!$A$4:$V$461,K$4,0)</f>
        <v>N/A</v>
      </c>
      <c r="L407" s="108" t="str">
        <f>VLOOKUP($A407,'PA GPS 2026 '!$A$4:$V$461,L$4,0)</f>
        <v>N/A</v>
      </c>
      <c r="M407" s="108" t="str">
        <f>VLOOKUP($A407,'PA GPS 2026 '!$A$4:$V$461,M$4,0)</f>
        <v>N/A</v>
      </c>
      <c r="N407" s="108" t="str">
        <f>VLOOKUP($A407,'PA GPS 2026 '!$A$4:$V$461,N$4,0)</f>
        <v>N/A</v>
      </c>
      <c r="O407" s="108" t="str">
        <f>VLOOKUP($A407,'PA GPS 2026 '!$A$4:$V$461,O$4,0)</f>
        <v>Establecer el cronograma de visitas y requerimientos de cada una de las campañas en los sectores definidos (Cronograma)</v>
      </c>
      <c r="P407" s="108">
        <f>VLOOKUP($A407,'PA GPS 2026 '!$A$4:$V$461,P$4,0)</f>
        <v>15</v>
      </c>
      <c r="Q407" s="108">
        <f>VLOOKUP($A407,'PA GPS 2026 '!$A$4:$V$461,Q$4,0)</f>
        <v>3</v>
      </c>
      <c r="R407" s="108" t="str">
        <f>VLOOKUP($A407,'PA GPS 2026 '!$A$4:$V$461,R$4,0)</f>
        <v>Númerica</v>
      </c>
      <c r="S407" s="108" t="str">
        <f>VLOOKUP($A407,'PA GPS 2026 '!$A$4:$V$461,S$4,0)</f>
        <v># de Cronogramas elaborados / 3 Cronogramas programados</v>
      </c>
      <c r="T407" s="109">
        <f>VLOOKUP($A407,'PA GPS 2026 '!$A$4:$V$461,T$4,0)</f>
        <v>46069</v>
      </c>
      <c r="U407" s="109">
        <f>VLOOKUP($A407,'PA GPS 2026 '!$A$4:$V$461,U$4,0)</f>
        <v>46087</v>
      </c>
      <c r="V407" s="108" t="str">
        <f>VLOOKUP($A407,'PA GPS 2026 '!$A$4:$V$461,V$4,0)</f>
        <v>6000-DESPACHO DEL SUPERINTENDENTE DELEGADO PARA EL CONTROL Y VERIFICACIÓN DE REGLAMENTOS TÉCNICOS Y METROLOGÍA LEGAL</v>
      </c>
    </row>
    <row r="408" spans="1:22" ht="58.5" customHeight="1" x14ac:dyDescent="0.25">
      <c r="A408" s="12" t="s">
        <v>390</v>
      </c>
      <c r="B408" s="108" t="str">
        <f>VLOOKUP($A408,'PA GPS 2026 '!$A$4:$V$461,B$4,0)</f>
        <v>6000-DESPACHO DEL SUPERINTENDENTE DELEGADO PARA EL CONTROL Y VERIFICACIÓN DE REGLAMENTOS TÉCNICOS Y METROLOGÍA LEGAL</v>
      </c>
      <c r="C408" s="108">
        <f>VLOOKUP($A408,'PA GPS 2026 '!$A$4:$V$461,C$4,0)</f>
        <v>0</v>
      </c>
      <c r="D408" s="108" t="str">
        <f>VLOOKUP($A408,'PA GPS 2026 '!$A$4:$V$461,D$4,0)</f>
        <v>Actividad propia</v>
      </c>
      <c r="E408" s="108" t="str">
        <f>VLOOKUP($A408,'PA GPS 2026 '!$A$4:$V$461,E$4,0)</f>
        <v>6000.1.3</v>
      </c>
      <c r="F408" s="108" t="str">
        <f>VLOOKUP($A408,'PA GPS 2026 '!$A$4:$V$461,F$4,0)</f>
        <v>N/A</v>
      </c>
      <c r="G408" s="108" t="str">
        <f>VLOOKUP($A408,'PA GPS 2026 '!$A$4:$V$461,G$4,0)</f>
        <v>N/A</v>
      </c>
      <c r="H408" s="108" t="str">
        <f>VLOOKUP($A408,'PA GPS 2026 '!$A$4:$V$461,H$4,0)</f>
        <v>N/A</v>
      </c>
      <c r="I408" s="108" t="str">
        <f>VLOOKUP($A408,'PA GPS 2026 '!$A$4:$V$461,I$4,0)</f>
        <v>N/A</v>
      </c>
      <c r="J408" s="108" t="str">
        <f>VLOOKUP($A408,'PA GPS 2026 '!$A$4:$V$461,J$4,0)</f>
        <v>N/A</v>
      </c>
      <c r="K408" s="108" t="str">
        <f>VLOOKUP($A408,'PA GPS 2026 '!$A$4:$V$461,K$4,0)</f>
        <v>N/A</v>
      </c>
      <c r="L408" s="108" t="str">
        <f>VLOOKUP($A408,'PA GPS 2026 '!$A$4:$V$461,L$4,0)</f>
        <v>N/A</v>
      </c>
      <c r="M408" s="108" t="str">
        <f>VLOOKUP($A408,'PA GPS 2026 '!$A$4:$V$461,M$4,0)</f>
        <v>N/A</v>
      </c>
      <c r="N408" s="108" t="str">
        <f>VLOOKUP($A408,'PA GPS 2026 '!$A$4:$V$461,N$4,0)</f>
        <v>N/A</v>
      </c>
      <c r="O408" s="108" t="str">
        <f>VLOOKUP($A408,'PA GPS 2026 '!$A$4:$V$461,O$4,0)</f>
        <v>Ejecutar el cronograma de visitas y requerimientos (Seguimiento al cronograma/Plan de trabajo)</v>
      </c>
      <c r="P408" s="108">
        <f>VLOOKUP($A408,'PA GPS 2026 '!$A$4:$V$461,P$4,0)</f>
        <v>30</v>
      </c>
      <c r="Q408" s="108">
        <f>VLOOKUP($A408,'PA GPS 2026 '!$A$4:$V$461,Q$4,0)</f>
        <v>100</v>
      </c>
      <c r="R408" s="108" t="str">
        <f>VLOOKUP($A408,'PA GPS 2026 '!$A$4:$V$461,R$4,0)</f>
        <v>Porcentual</v>
      </c>
      <c r="S408" s="108" t="str">
        <f>VLOOKUP($A408,'PA GPS 2026 '!$A$4:$V$461,S$4,0)</f>
        <v>% de Porcentaje ponderado de avance en la ejecución del plan / 100% de Porcentaje plan a ejecutar</v>
      </c>
      <c r="T408" s="109">
        <f>VLOOKUP($A408,'PA GPS 2026 '!$A$4:$V$461,T$4,0)</f>
        <v>46090</v>
      </c>
      <c r="U408" s="109">
        <f>VLOOKUP($A408,'PA GPS 2026 '!$A$4:$V$461,U$4,0)</f>
        <v>46374</v>
      </c>
      <c r="V408" s="108" t="str">
        <f>VLOOKUP($A408,'PA GPS 2026 '!$A$4:$V$461,V$4,0)</f>
        <v>6000-DESPACHO DEL SUPERINTENDENTE DELEGADO PARA EL CONTROL Y VERIFICACIÓN DE REGLAMENTOS TÉCNICOS Y METROLOGÍA LEGAL</v>
      </c>
    </row>
    <row r="409" spans="1:22" ht="58.5" customHeight="1" x14ac:dyDescent="0.25">
      <c r="A409" s="12" t="s">
        <v>392</v>
      </c>
      <c r="B409" s="108" t="str">
        <f>VLOOKUP($A409,'PA GPS 2026 '!$A$4:$V$461,B$4,0)</f>
        <v>6000-DESPACHO DEL SUPERINTENDENTE DELEGADO PARA EL CONTROL Y VERIFICACIÓN DE REGLAMENTOS TÉCNICOS Y METROLOGÍA LEGAL</v>
      </c>
      <c r="C409" s="108">
        <f>VLOOKUP($A409,'PA GPS 2026 '!$A$4:$V$461,C$4,0)</f>
        <v>0</v>
      </c>
      <c r="D409" s="108" t="str">
        <f>VLOOKUP($A409,'PA GPS 2026 '!$A$4:$V$461,D$4,0)</f>
        <v>Actividad propia</v>
      </c>
      <c r="E409" s="108" t="str">
        <f>VLOOKUP($A409,'PA GPS 2026 '!$A$4:$V$461,E$4,0)</f>
        <v>6000.1.4</v>
      </c>
      <c r="F409" s="108" t="str">
        <f>VLOOKUP($A409,'PA GPS 2026 '!$A$4:$V$461,F$4,0)</f>
        <v>N/A</v>
      </c>
      <c r="G409" s="108" t="str">
        <f>VLOOKUP($A409,'PA GPS 2026 '!$A$4:$V$461,G$4,0)</f>
        <v>N/A</v>
      </c>
      <c r="H409" s="108" t="str">
        <f>VLOOKUP($A409,'PA GPS 2026 '!$A$4:$V$461,H$4,0)</f>
        <v>N/A</v>
      </c>
      <c r="I409" s="108" t="str">
        <f>VLOOKUP($A409,'PA GPS 2026 '!$A$4:$V$461,I$4,0)</f>
        <v>N/A</v>
      </c>
      <c r="J409" s="108" t="str">
        <f>VLOOKUP($A409,'PA GPS 2026 '!$A$4:$V$461,J$4,0)</f>
        <v>N/A</v>
      </c>
      <c r="K409" s="108" t="str">
        <f>VLOOKUP($A409,'PA GPS 2026 '!$A$4:$V$461,K$4,0)</f>
        <v>N/A</v>
      </c>
      <c r="L409" s="108" t="str">
        <f>VLOOKUP($A409,'PA GPS 2026 '!$A$4:$V$461,L$4,0)</f>
        <v>N/A</v>
      </c>
      <c r="M409" s="108" t="str">
        <f>VLOOKUP($A409,'PA GPS 2026 '!$A$4:$V$461,M$4,0)</f>
        <v>N/A</v>
      </c>
      <c r="N409" s="108" t="str">
        <f>VLOOKUP($A409,'PA GPS 2026 '!$A$4:$V$461,N$4,0)</f>
        <v>N/A</v>
      </c>
      <c r="O409" s="108" t="str">
        <f>VLOOKUP($A409,'PA GPS 2026 '!$A$4:$V$461,O$4,0)</f>
        <v>Realizar el análisis del desarrollo de la campaña (Informe con análisis del desarrollo de la campaña)</v>
      </c>
      <c r="P409" s="108">
        <f>VLOOKUP($A409,'PA GPS 2026 '!$A$4:$V$461,P$4,0)</f>
        <v>40</v>
      </c>
      <c r="Q409" s="108">
        <f>VLOOKUP($A409,'PA GPS 2026 '!$A$4:$V$461,Q$4,0)</f>
        <v>3</v>
      </c>
      <c r="R409" s="108" t="str">
        <f>VLOOKUP($A409,'PA GPS 2026 '!$A$4:$V$461,R$4,0)</f>
        <v>Númerica</v>
      </c>
      <c r="S409" s="108" t="str">
        <f>VLOOKUP($A409,'PA GPS 2026 '!$A$4:$V$461,S$4,0)</f>
        <v># de Informes con análisis del desarrollo de la campaña realizados / 3 Informes con análisis del desarrollo de la campaña a realizar</v>
      </c>
      <c r="T409" s="109">
        <f>VLOOKUP($A409,'PA GPS 2026 '!$A$4:$V$461,T$4,0)</f>
        <v>46142</v>
      </c>
      <c r="U409" s="109">
        <f>VLOOKUP($A409,'PA GPS 2026 '!$A$4:$V$461,U$4,0)</f>
        <v>46379</v>
      </c>
      <c r="V409" s="108" t="str">
        <f>VLOOKUP($A409,'PA GPS 2026 '!$A$4:$V$461,V$4,0)</f>
        <v>6000-DESPACHO DEL SUPERINTENDENTE DELEGADO PARA EL CONTROL Y VERIFICACIÓN DE REGLAMENTOS TÉCNICOS Y METROLOGÍA LEGAL</v>
      </c>
    </row>
    <row r="410" spans="1:22" ht="58.5" customHeight="1" x14ac:dyDescent="0.25">
      <c r="A410" s="12" t="s">
        <v>393</v>
      </c>
      <c r="B410" s="111" t="str">
        <f>VLOOKUP($A410,'PA GPS 2026 '!$A$4:$V$461,B$4,0)</f>
        <v>6000-DESPACHO DEL SUPERINTENDENTE DELEGADO PARA EL CONTROL Y VERIFICACIÓN DE REGLAMENTOS TÉCNICOS Y METROLOGÍA LEGAL</v>
      </c>
      <c r="C410" s="111">
        <f>VLOOKUP($A410,'PA GPS 2026 '!$A$4:$V$461,C$4,0)</f>
        <v>0</v>
      </c>
      <c r="D410" s="111" t="str">
        <f>VLOOKUP($A410,'PA GPS 2026 '!$A$4:$V$461,D$4,0)</f>
        <v>Producto</v>
      </c>
      <c r="E410" s="111" t="str">
        <f>VLOOKUP($A410,'PA GPS 2026 '!$A$4:$V$461,E$4,0)</f>
        <v>6000.2</v>
      </c>
      <c r="F410" s="111" t="str">
        <f>VLOOKUP($A410,'PA GPS 2026 '!$A$4:$V$461,F$4,0)</f>
        <v>Operativo</v>
      </c>
      <c r="G410" s="111" t="str">
        <f>VLOOKUP($A410,'PA GPS 2026 '!$A$4:$V$461,G$4,0)</f>
        <v xml:space="preserve">Promover el enfoque preventivo, diferencial y territorial en el que hacer misional de la entidad 
</v>
      </c>
      <c r="H410" s="111" t="str">
        <f>VLOOKUP($A410,'PA GPS 2026 '!$A$4:$V$461,H$4,0)</f>
        <v xml:space="preserve">Cumplimiento de productos del PAI asociados a Promover el enfoque preventivo, diferencial y territorial en el que hacer misional de la entidad 
</v>
      </c>
      <c r="I410" s="111" t="str">
        <f>VLOOKUP($A410,'PA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10" s="111" t="str">
        <f>VLOOKUP($A410,'PA GPS 2026 '!$A$4:$V$461,J$4,0)</f>
        <v>N/A</v>
      </c>
      <c r="K410" s="111" t="str">
        <f>VLOOKUP($A410,'PA GPS 2026 '!$A$4:$V$461,K$4,0)</f>
        <v>No</v>
      </c>
      <c r="L410" s="111" t="str">
        <f>VLOOKUP($A410,'PA GPS 2026 '!$A$4:$V$461,L$4,0)</f>
        <v>C-3503-0200-21-40401c</v>
      </c>
      <c r="M410" s="111" t="str">
        <f>VLOOKUP($A410,'PA GPS 2026 '!$A$4:$V$461,M$4,0)</f>
        <v>Política Servicio al Ciudadano_DIMENSIÓN Gestión con Valores para Resultados</v>
      </c>
      <c r="N410" s="111" t="str">
        <f>VLOOKUP($A410,'PA GPS 2026 '!$A$4:$V$461,N$4,0)</f>
        <v>PND - 4-04-1-c- Transformación productiva, internacionalización y acción climática - Políticas de competencia, consumidor e infraestructura de la calidad modernas</v>
      </c>
      <c r="O410" s="111" t="str">
        <f>VLOOKUP($A410,'PA GPS 2026 '!$A$4:$V$461,O$4,0)</f>
        <v>Campañas de control preventivo en reglamentos técnicos en los temas de electricidad, seguridad vial, hogar, construcción, productos o sector de hidrocarburos</v>
      </c>
      <c r="P410" s="111">
        <f>VLOOKUP($A410,'PA GPS 2026 '!$A$4:$V$461,P$4,0)</f>
        <v>15</v>
      </c>
      <c r="Q410" s="111">
        <f>VLOOKUP($A410,'PA GPS 2026 '!$A$4:$V$461,Q$4,0)</f>
        <v>3</v>
      </c>
      <c r="R410" s="111" t="str">
        <f>VLOOKUP($A410,'PA GPS 2026 '!$A$4:$V$461,R$4,0)</f>
        <v>Númerica</v>
      </c>
      <c r="S410" s="111" t="str">
        <f>VLOOKUP($A410,'PA GPS 2026 '!$A$4:$V$461,S$4,0)</f>
        <v># de Informes con análisis del desarrollo de la campaña realizados / 3 Informes con análisis del desarrollo de la campaña a realizar</v>
      </c>
      <c r="T410" s="112">
        <f>VLOOKUP($A410,'PA GPS 2026 '!$A$4:$V$461,T$4,0)</f>
        <v>46035</v>
      </c>
      <c r="U410" s="112">
        <f>VLOOKUP($A410,'PA GPS 2026 '!$A$4:$V$461,U$4,0)</f>
        <v>46379</v>
      </c>
      <c r="V410" s="111" t="str">
        <f>VLOOKUP($A410,'PA GPS 2026 '!$A$4:$V$461,V$4,0)</f>
        <v>6000-DESPACHO DEL SUPERINTENDENTE DELEGADO PARA EL CONTROL Y VERIFICACIÓN DE REGLAMENTOS TÉCNICOS Y METROLOGÍA LEGAL</v>
      </c>
    </row>
    <row r="411" spans="1:22" ht="58.5" customHeight="1" x14ac:dyDescent="0.25">
      <c r="A411" s="12" t="s">
        <v>394</v>
      </c>
      <c r="B411" s="108" t="str">
        <f>VLOOKUP($A411,'PA GPS 2026 '!$A$4:$V$461,B$4,0)</f>
        <v>6000-DESPACHO DEL SUPERINTENDENTE DELEGADO PARA EL CONTROL Y VERIFICACIÓN DE REGLAMENTOS TÉCNICOS Y METROLOGÍA LEGAL</v>
      </c>
      <c r="C411" s="108">
        <f>VLOOKUP($A411,'PA GPS 2026 '!$A$4:$V$461,C$4,0)</f>
        <v>0</v>
      </c>
      <c r="D411" s="108" t="str">
        <f>VLOOKUP($A411,'PA GPS 2026 '!$A$4:$V$461,D$4,0)</f>
        <v>Actividad propia</v>
      </c>
      <c r="E411" s="108" t="str">
        <f>VLOOKUP($A411,'PA GPS 2026 '!$A$4:$V$461,E$4,0)</f>
        <v>6000.2.1</v>
      </c>
      <c r="F411" s="108" t="str">
        <f>VLOOKUP($A411,'PA GPS 2026 '!$A$4:$V$461,F$4,0)</f>
        <v>N/A</v>
      </c>
      <c r="G411" s="108" t="str">
        <f>VLOOKUP($A411,'PA GPS 2026 '!$A$4:$V$461,G$4,0)</f>
        <v>N/A</v>
      </c>
      <c r="H411" s="108" t="str">
        <f>VLOOKUP($A411,'PA GPS 2026 '!$A$4:$V$461,H$4,0)</f>
        <v>N/A</v>
      </c>
      <c r="I411" s="108" t="str">
        <f>VLOOKUP($A411,'PA GPS 2026 '!$A$4:$V$461,I$4,0)</f>
        <v>N/A</v>
      </c>
      <c r="J411" s="108" t="str">
        <f>VLOOKUP($A411,'PA GPS 2026 '!$A$4:$V$461,J$4,0)</f>
        <v>N/A</v>
      </c>
      <c r="K411" s="108" t="str">
        <f>VLOOKUP($A411,'PA GPS 2026 '!$A$4:$V$461,K$4,0)</f>
        <v>N/A</v>
      </c>
      <c r="L411" s="108" t="str">
        <f>VLOOKUP($A411,'PA GPS 2026 '!$A$4:$V$461,L$4,0)</f>
        <v>N/A</v>
      </c>
      <c r="M411" s="108" t="str">
        <f>VLOOKUP($A411,'PA GPS 2026 '!$A$4:$V$461,M$4,0)</f>
        <v>N/A</v>
      </c>
      <c r="N411" s="108" t="str">
        <f>VLOOKUP($A411,'PA GPS 2026 '!$A$4:$V$461,N$4,0)</f>
        <v>N/A</v>
      </c>
      <c r="O411" s="108" t="str">
        <f>VLOOKUP($A411,'PA GPS 2026 '!$A$4:$V$461,O$4,0)</f>
        <v>Planificar las campañas: incluye la definición del objetivo, alcance (regiones, municipios, establecimientos de comercio y fabricantes o importadores que serán abarcados por la campaña), metas  e indicadores de medición. (Documento con la planificación de la campaña)</v>
      </c>
      <c r="P411" s="108">
        <f>VLOOKUP($A411,'PA GPS 2026 '!$A$4:$V$461,P$4,0)</f>
        <v>15</v>
      </c>
      <c r="Q411" s="108">
        <f>VLOOKUP($A411,'PA GPS 2026 '!$A$4:$V$461,Q$4,0)</f>
        <v>3</v>
      </c>
      <c r="R411" s="108" t="str">
        <f>VLOOKUP($A411,'PA GPS 2026 '!$A$4:$V$461,R$4,0)</f>
        <v>Númerica</v>
      </c>
      <c r="S411" s="108" t="str">
        <f>VLOOKUP($A411,'PA GPS 2026 '!$A$4:$V$461,S$4,0)</f>
        <v># de Campañas planificadas / 3 Campañas programadas</v>
      </c>
      <c r="T411" s="109">
        <f>VLOOKUP($A411,'PA GPS 2026 '!$A$4:$V$461,T$4,0)</f>
        <v>46035</v>
      </c>
      <c r="U411" s="109">
        <f>VLOOKUP($A411,'PA GPS 2026 '!$A$4:$V$461,U$4,0)</f>
        <v>46087</v>
      </c>
      <c r="V411" s="108" t="str">
        <f>VLOOKUP($A411,'PA GPS 2026 '!$A$4:$V$461,V$4,0)</f>
        <v>6000-DESPACHO DEL SUPERINTENDENTE DELEGADO PARA EL CONTROL Y VERIFICACIÓN DE REGLAMENTOS TÉCNICOS Y METROLOGÍA LEGAL</v>
      </c>
    </row>
    <row r="412" spans="1:22" ht="58.5" customHeight="1" x14ac:dyDescent="0.25">
      <c r="A412" s="12" t="s">
        <v>395</v>
      </c>
      <c r="B412" s="108" t="str">
        <f>VLOOKUP($A412,'PA GPS 2026 '!$A$4:$V$461,B$4,0)</f>
        <v>6000-DESPACHO DEL SUPERINTENDENTE DELEGADO PARA EL CONTROL Y VERIFICACIÓN DE REGLAMENTOS TÉCNICOS Y METROLOGÍA LEGAL</v>
      </c>
      <c r="C412" s="108">
        <f>VLOOKUP($A412,'PA GPS 2026 '!$A$4:$V$461,C$4,0)</f>
        <v>0</v>
      </c>
      <c r="D412" s="108" t="str">
        <f>VLOOKUP($A412,'PA GPS 2026 '!$A$4:$V$461,D$4,0)</f>
        <v>Actividad propia</v>
      </c>
      <c r="E412" s="108" t="str">
        <f>VLOOKUP($A412,'PA GPS 2026 '!$A$4:$V$461,E$4,0)</f>
        <v>6000.2.2</v>
      </c>
      <c r="F412" s="108" t="str">
        <f>VLOOKUP($A412,'PA GPS 2026 '!$A$4:$V$461,F$4,0)</f>
        <v>N/A</v>
      </c>
      <c r="G412" s="108" t="str">
        <f>VLOOKUP($A412,'PA GPS 2026 '!$A$4:$V$461,G$4,0)</f>
        <v>N/A</v>
      </c>
      <c r="H412" s="108" t="str">
        <f>VLOOKUP($A412,'PA GPS 2026 '!$A$4:$V$461,H$4,0)</f>
        <v>N/A</v>
      </c>
      <c r="I412" s="108" t="str">
        <f>VLOOKUP($A412,'PA GPS 2026 '!$A$4:$V$461,I$4,0)</f>
        <v>N/A</v>
      </c>
      <c r="J412" s="108" t="str">
        <f>VLOOKUP($A412,'PA GPS 2026 '!$A$4:$V$461,J$4,0)</f>
        <v>N/A</v>
      </c>
      <c r="K412" s="108" t="str">
        <f>VLOOKUP($A412,'PA GPS 2026 '!$A$4:$V$461,K$4,0)</f>
        <v>N/A</v>
      </c>
      <c r="L412" s="108" t="str">
        <f>VLOOKUP($A412,'PA GPS 2026 '!$A$4:$V$461,L$4,0)</f>
        <v>N/A</v>
      </c>
      <c r="M412" s="108" t="str">
        <f>VLOOKUP($A412,'PA GPS 2026 '!$A$4:$V$461,M$4,0)</f>
        <v>N/A</v>
      </c>
      <c r="N412" s="108" t="str">
        <f>VLOOKUP($A412,'PA GPS 2026 '!$A$4:$V$461,N$4,0)</f>
        <v>N/A</v>
      </c>
      <c r="O412" s="108" t="str">
        <f>VLOOKUP($A412,'PA GPS 2026 '!$A$4:$V$461,O$4,0)</f>
        <v>Establecer el cronograma de visitas y requerimientos de cada una de las campañas en los sectores definidos (Cronograma)</v>
      </c>
      <c r="P412" s="108">
        <f>VLOOKUP($A412,'PA GPS 2026 '!$A$4:$V$461,P$4,0)</f>
        <v>15</v>
      </c>
      <c r="Q412" s="108">
        <f>VLOOKUP($A412,'PA GPS 2026 '!$A$4:$V$461,Q$4,0)</f>
        <v>3</v>
      </c>
      <c r="R412" s="108" t="str">
        <f>VLOOKUP($A412,'PA GPS 2026 '!$A$4:$V$461,R$4,0)</f>
        <v>Númerica</v>
      </c>
      <c r="S412" s="108" t="str">
        <f>VLOOKUP($A412,'PA GPS 2026 '!$A$4:$V$461,S$4,0)</f>
        <v># de Cronogramas elaborados / 3 Cronogramas programados</v>
      </c>
      <c r="T412" s="109">
        <f>VLOOKUP($A412,'PA GPS 2026 '!$A$4:$V$461,T$4,0)</f>
        <v>46069</v>
      </c>
      <c r="U412" s="109">
        <f>VLOOKUP($A412,'PA GPS 2026 '!$A$4:$V$461,U$4,0)</f>
        <v>46087</v>
      </c>
      <c r="V412" s="108" t="str">
        <f>VLOOKUP($A412,'PA GPS 2026 '!$A$4:$V$461,V$4,0)</f>
        <v>6000-DESPACHO DEL SUPERINTENDENTE DELEGADO PARA EL CONTROL Y VERIFICACIÓN DE REGLAMENTOS TÉCNICOS Y METROLOGÍA LEGAL</v>
      </c>
    </row>
    <row r="413" spans="1:22" ht="58.5" customHeight="1" x14ac:dyDescent="0.25">
      <c r="A413" s="12" t="s">
        <v>396</v>
      </c>
      <c r="B413" s="108" t="str">
        <f>VLOOKUP($A413,'PA GPS 2026 '!$A$4:$V$461,B$4,0)</f>
        <v>6000-DESPACHO DEL SUPERINTENDENTE DELEGADO PARA EL CONTROL Y VERIFICACIÓN DE REGLAMENTOS TÉCNICOS Y METROLOGÍA LEGAL</v>
      </c>
      <c r="C413" s="108">
        <f>VLOOKUP($A413,'PA GPS 2026 '!$A$4:$V$461,C$4,0)</f>
        <v>0</v>
      </c>
      <c r="D413" s="108" t="str">
        <f>VLOOKUP($A413,'PA GPS 2026 '!$A$4:$V$461,D$4,0)</f>
        <v>Actividad propia</v>
      </c>
      <c r="E413" s="108" t="str">
        <f>VLOOKUP($A413,'PA GPS 2026 '!$A$4:$V$461,E$4,0)</f>
        <v>6000.2.3</v>
      </c>
      <c r="F413" s="108" t="str">
        <f>VLOOKUP($A413,'PA GPS 2026 '!$A$4:$V$461,F$4,0)</f>
        <v>N/A</v>
      </c>
      <c r="G413" s="108" t="str">
        <f>VLOOKUP($A413,'PA GPS 2026 '!$A$4:$V$461,G$4,0)</f>
        <v>N/A</v>
      </c>
      <c r="H413" s="108" t="str">
        <f>VLOOKUP($A413,'PA GPS 2026 '!$A$4:$V$461,H$4,0)</f>
        <v>N/A</v>
      </c>
      <c r="I413" s="108" t="str">
        <f>VLOOKUP($A413,'PA GPS 2026 '!$A$4:$V$461,I$4,0)</f>
        <v>N/A</v>
      </c>
      <c r="J413" s="108" t="str">
        <f>VLOOKUP($A413,'PA GPS 2026 '!$A$4:$V$461,J$4,0)</f>
        <v>N/A</v>
      </c>
      <c r="K413" s="108" t="str">
        <f>VLOOKUP($A413,'PA GPS 2026 '!$A$4:$V$461,K$4,0)</f>
        <v>N/A</v>
      </c>
      <c r="L413" s="108" t="str">
        <f>VLOOKUP($A413,'PA GPS 2026 '!$A$4:$V$461,L$4,0)</f>
        <v>N/A</v>
      </c>
      <c r="M413" s="108" t="str">
        <f>VLOOKUP($A413,'PA GPS 2026 '!$A$4:$V$461,M$4,0)</f>
        <v>N/A</v>
      </c>
      <c r="N413" s="108" t="str">
        <f>VLOOKUP($A413,'PA GPS 2026 '!$A$4:$V$461,N$4,0)</f>
        <v>N/A</v>
      </c>
      <c r="O413" s="108" t="str">
        <f>VLOOKUP($A413,'PA GPS 2026 '!$A$4:$V$461,O$4,0)</f>
        <v>Ejecutar el cronograma de visitas y requerimientos (Seguimiento al cronograma/Plan de trabajo)</v>
      </c>
      <c r="P413" s="108">
        <f>VLOOKUP($A413,'PA GPS 2026 '!$A$4:$V$461,P$4,0)</f>
        <v>30</v>
      </c>
      <c r="Q413" s="108">
        <f>VLOOKUP($A413,'PA GPS 2026 '!$A$4:$V$461,Q$4,0)</f>
        <v>100</v>
      </c>
      <c r="R413" s="108" t="str">
        <f>VLOOKUP($A413,'PA GPS 2026 '!$A$4:$V$461,R$4,0)</f>
        <v>Porcentual</v>
      </c>
      <c r="S413" s="108" t="str">
        <f>VLOOKUP($A413,'PA GPS 2026 '!$A$4:$V$461,S$4,0)</f>
        <v>% de Porcentaje ponderado de avance en la ejecución del plan / 100% de Porcentaje plan a ejecutar</v>
      </c>
      <c r="T413" s="109">
        <f>VLOOKUP($A413,'PA GPS 2026 '!$A$4:$V$461,T$4,0)</f>
        <v>46090</v>
      </c>
      <c r="U413" s="109">
        <f>VLOOKUP($A413,'PA GPS 2026 '!$A$4:$V$461,U$4,0)</f>
        <v>46374</v>
      </c>
      <c r="V413" s="108" t="str">
        <f>VLOOKUP($A413,'PA GPS 2026 '!$A$4:$V$461,V$4,0)</f>
        <v>6000-DESPACHO DEL SUPERINTENDENTE DELEGADO PARA EL CONTROL Y VERIFICACIÓN DE REGLAMENTOS TÉCNICOS Y METROLOGÍA LEGAL</v>
      </c>
    </row>
    <row r="414" spans="1:22" ht="58.5" customHeight="1" x14ac:dyDescent="0.25">
      <c r="A414" s="12" t="s">
        <v>397</v>
      </c>
      <c r="B414" s="108" t="str">
        <f>VLOOKUP($A414,'PA GPS 2026 '!$A$4:$V$461,B$4,0)</f>
        <v>6000-DESPACHO DEL SUPERINTENDENTE DELEGADO PARA EL CONTROL Y VERIFICACIÓN DE REGLAMENTOS TÉCNICOS Y METROLOGÍA LEGAL</v>
      </c>
      <c r="C414" s="108">
        <f>VLOOKUP($A414,'PA GPS 2026 '!$A$4:$V$461,C$4,0)</f>
        <v>0</v>
      </c>
      <c r="D414" s="108" t="str">
        <f>VLOOKUP($A414,'PA GPS 2026 '!$A$4:$V$461,D$4,0)</f>
        <v>Actividad propia</v>
      </c>
      <c r="E414" s="108" t="str">
        <f>VLOOKUP($A414,'PA GPS 2026 '!$A$4:$V$461,E$4,0)</f>
        <v>6000.2.4</v>
      </c>
      <c r="F414" s="108" t="str">
        <f>VLOOKUP($A414,'PA GPS 2026 '!$A$4:$V$461,F$4,0)</f>
        <v>N/A</v>
      </c>
      <c r="G414" s="108" t="str">
        <f>VLOOKUP($A414,'PA GPS 2026 '!$A$4:$V$461,G$4,0)</f>
        <v>N/A</v>
      </c>
      <c r="H414" s="108" t="str">
        <f>VLOOKUP($A414,'PA GPS 2026 '!$A$4:$V$461,H$4,0)</f>
        <v>N/A</v>
      </c>
      <c r="I414" s="108" t="str">
        <f>VLOOKUP($A414,'PA GPS 2026 '!$A$4:$V$461,I$4,0)</f>
        <v>N/A</v>
      </c>
      <c r="J414" s="108" t="str">
        <f>VLOOKUP($A414,'PA GPS 2026 '!$A$4:$V$461,J$4,0)</f>
        <v>N/A</v>
      </c>
      <c r="K414" s="108" t="str">
        <f>VLOOKUP($A414,'PA GPS 2026 '!$A$4:$V$461,K$4,0)</f>
        <v>N/A</v>
      </c>
      <c r="L414" s="108" t="str">
        <f>VLOOKUP($A414,'PA GPS 2026 '!$A$4:$V$461,L$4,0)</f>
        <v>N/A</v>
      </c>
      <c r="M414" s="108" t="str">
        <f>VLOOKUP($A414,'PA GPS 2026 '!$A$4:$V$461,M$4,0)</f>
        <v>N/A</v>
      </c>
      <c r="N414" s="108" t="str">
        <f>VLOOKUP($A414,'PA GPS 2026 '!$A$4:$V$461,N$4,0)</f>
        <v>N/A</v>
      </c>
      <c r="O414" s="108" t="str">
        <f>VLOOKUP($A414,'PA GPS 2026 '!$A$4:$V$461,O$4,0)</f>
        <v>Realizar el análisis del desarrollo de la campaña (Informe con análisis del desarrollo de la campaña)</v>
      </c>
      <c r="P414" s="108">
        <f>VLOOKUP($A414,'PA GPS 2026 '!$A$4:$V$461,P$4,0)</f>
        <v>40</v>
      </c>
      <c r="Q414" s="108">
        <f>VLOOKUP($A414,'PA GPS 2026 '!$A$4:$V$461,Q$4,0)</f>
        <v>3</v>
      </c>
      <c r="R414" s="108" t="str">
        <f>VLOOKUP($A414,'PA GPS 2026 '!$A$4:$V$461,R$4,0)</f>
        <v>Númerica</v>
      </c>
      <c r="S414" s="108" t="str">
        <f>VLOOKUP($A414,'PA GPS 2026 '!$A$4:$V$461,S$4,0)</f>
        <v># de Informes con análisis del desarrollo de la campaña realizados / 3 Informes con análisis del desarrollo de la campaña a realizar</v>
      </c>
      <c r="T414" s="109">
        <f>VLOOKUP($A414,'PA GPS 2026 '!$A$4:$V$461,T$4,0)</f>
        <v>46142</v>
      </c>
      <c r="U414" s="109">
        <f>VLOOKUP($A414,'PA GPS 2026 '!$A$4:$V$461,U$4,0)</f>
        <v>46379</v>
      </c>
      <c r="V414" s="108" t="str">
        <f>VLOOKUP($A414,'PA GPS 2026 '!$A$4:$V$461,V$4,0)</f>
        <v>6000-DESPACHO DEL SUPERINTENDENTE DELEGADO PARA EL CONTROL Y VERIFICACIÓN DE REGLAMENTOS TÉCNICOS Y METROLOGÍA LEGAL</v>
      </c>
    </row>
    <row r="415" spans="1:22" ht="58.5" customHeight="1" x14ac:dyDescent="0.25">
      <c r="A415" s="12" t="s">
        <v>398</v>
      </c>
      <c r="B415" s="111" t="str">
        <f>VLOOKUP($A415,'PA GPS 2026 '!$A$4:$V$461,B$4,0)</f>
        <v>6000-DESPACHO DEL SUPERINTENDENTE DELEGADO PARA EL CONTROL Y VERIFICACIÓN DE REGLAMENTOS TÉCNICOS Y METROLOGÍA LEGAL</v>
      </c>
      <c r="C415" s="111">
        <f>VLOOKUP($A415,'PA GPS 2026 '!$A$4:$V$461,C$4,0)</f>
        <v>0</v>
      </c>
      <c r="D415" s="111" t="str">
        <f>VLOOKUP($A415,'PA GPS 2026 '!$A$4:$V$461,D$4,0)</f>
        <v>Producto</v>
      </c>
      <c r="E415" s="111" t="str">
        <f>VLOOKUP($A415,'PA GPS 2026 '!$A$4:$V$461,E$4,0)</f>
        <v>6000.3</v>
      </c>
      <c r="F415" s="111" t="str">
        <f>VLOOKUP($A415,'PA GPS 2026 '!$A$4:$V$461,F$4,0)</f>
        <v>Operativo</v>
      </c>
      <c r="G415" s="111" t="str">
        <f>VLOOKUP($A415,'PA GPS 2026 '!$A$4:$V$461,G$4,0)</f>
        <v xml:space="preserve">Promover el enfoque preventivo, diferencial y territorial en el que hacer misional de la entidad 
</v>
      </c>
      <c r="H415" s="111" t="str">
        <f>VLOOKUP($A415,'PA GPS 2026 '!$A$4:$V$461,H$4,0)</f>
        <v xml:space="preserve">Cumplimiento de productos del PAI asociados a Promover el enfoque preventivo, diferencial y territorial en el que hacer misional de la entidad 
</v>
      </c>
      <c r="I415" s="111" t="str">
        <f>VLOOKUP($A415,'PA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15" s="111" t="str">
        <f>VLOOKUP($A415,'PA GPS 2026 '!$A$4:$V$461,J$4,0)</f>
        <v>N/A</v>
      </c>
      <c r="K415" s="111" t="str">
        <f>VLOOKUP($A415,'PA GPS 2026 '!$A$4:$V$461,K$4,0)</f>
        <v>No</v>
      </c>
      <c r="L415" s="111" t="str">
        <f>VLOOKUP($A415,'PA GPS 2026 '!$A$4:$V$461,L$4,0)</f>
        <v>C-3503-0200-21-40401c</v>
      </c>
      <c r="M415" s="111" t="str">
        <f>VLOOKUP($A415,'PA GPS 2026 '!$A$4:$V$461,M$4,0)</f>
        <v>Política Servicio al Ciudadano_DIMENSIÓN Gestión con Valores para Resultados</v>
      </c>
      <c r="N415" s="111" t="str">
        <f>VLOOKUP($A415,'PA GPS 2026 '!$A$4:$V$461,N$4,0)</f>
        <v>PND - 4-04-1-c- Transformación productiva, internacionalización y acción climática - Políticas de competencia, consumidor e infraestructura de la calidad modernas</v>
      </c>
      <c r="O415" s="111" t="str">
        <f>VLOOKUP($A415,'PA GPS 2026 '!$A$4:$V$461,O$4,0)</f>
        <v>Campañas de control preventivo en control de precios en los sectores de hidrocarburos, medicamentos o leche cruda.</v>
      </c>
      <c r="P415" s="111">
        <f>VLOOKUP($A415,'PA GPS 2026 '!$A$4:$V$461,P$4,0)</f>
        <v>15</v>
      </c>
      <c r="Q415" s="111">
        <f>VLOOKUP($A415,'PA GPS 2026 '!$A$4:$V$461,Q$4,0)</f>
        <v>3</v>
      </c>
      <c r="R415" s="111" t="str">
        <f>VLOOKUP($A415,'PA GPS 2026 '!$A$4:$V$461,R$4,0)</f>
        <v>Númerica</v>
      </c>
      <c r="S415" s="111" t="str">
        <f>VLOOKUP($A415,'PA GPS 2026 '!$A$4:$V$461,S$4,0)</f>
        <v># de Informes con análisis del desarrollo de la campaña realizados / 3 Informes con análisis del desarrollo de la campaña a realizar</v>
      </c>
      <c r="T415" s="112">
        <f>VLOOKUP($A415,'PA GPS 2026 '!$A$4:$V$461,T$4,0)</f>
        <v>46035</v>
      </c>
      <c r="U415" s="112">
        <f>VLOOKUP($A415,'PA GPS 2026 '!$A$4:$V$461,U$4,0)</f>
        <v>46379</v>
      </c>
      <c r="V415" s="111" t="str">
        <f>VLOOKUP($A415,'PA GPS 2026 '!$A$4:$V$461,V$4,0)</f>
        <v>6000-DESPACHO DEL SUPERINTENDENTE DELEGADO PARA EL CONTROL Y VERIFICACIÓN DE REGLAMENTOS TÉCNICOS Y METROLOGÍA LEGAL</v>
      </c>
    </row>
    <row r="416" spans="1:22" ht="58.5" customHeight="1" x14ac:dyDescent="0.25">
      <c r="A416" s="12" t="s">
        <v>399</v>
      </c>
      <c r="B416" s="108" t="str">
        <f>VLOOKUP($A416,'PA GPS 2026 '!$A$4:$V$461,B$4,0)</f>
        <v>6000-DESPACHO DEL SUPERINTENDENTE DELEGADO PARA EL CONTROL Y VERIFICACIÓN DE REGLAMENTOS TÉCNICOS Y METROLOGÍA LEGAL</v>
      </c>
      <c r="C416" s="108">
        <f>VLOOKUP($A416,'PA GPS 2026 '!$A$4:$V$461,C$4,0)</f>
        <v>0</v>
      </c>
      <c r="D416" s="108" t="str">
        <f>VLOOKUP($A416,'PA GPS 2026 '!$A$4:$V$461,D$4,0)</f>
        <v>Actividad propia</v>
      </c>
      <c r="E416" s="108" t="str">
        <f>VLOOKUP($A416,'PA GPS 2026 '!$A$4:$V$461,E$4,0)</f>
        <v>6000.3.1</v>
      </c>
      <c r="F416" s="108" t="str">
        <f>VLOOKUP($A416,'PA GPS 2026 '!$A$4:$V$461,F$4,0)</f>
        <v>N/A</v>
      </c>
      <c r="G416" s="108" t="str">
        <f>VLOOKUP($A416,'PA GPS 2026 '!$A$4:$V$461,G$4,0)</f>
        <v>N/A</v>
      </c>
      <c r="H416" s="108" t="str">
        <f>VLOOKUP($A416,'PA GPS 2026 '!$A$4:$V$461,H$4,0)</f>
        <v>N/A</v>
      </c>
      <c r="I416" s="108" t="str">
        <f>VLOOKUP($A416,'PA GPS 2026 '!$A$4:$V$461,I$4,0)</f>
        <v>N/A</v>
      </c>
      <c r="J416" s="108" t="str">
        <f>VLOOKUP($A416,'PA GPS 2026 '!$A$4:$V$461,J$4,0)</f>
        <v>N/A</v>
      </c>
      <c r="K416" s="108" t="str">
        <f>VLOOKUP($A416,'PA GPS 2026 '!$A$4:$V$461,K$4,0)</f>
        <v>N/A</v>
      </c>
      <c r="L416" s="108" t="str">
        <f>VLOOKUP($A416,'PA GPS 2026 '!$A$4:$V$461,L$4,0)</f>
        <v>N/A</v>
      </c>
      <c r="M416" s="108" t="str">
        <f>VLOOKUP($A416,'PA GPS 2026 '!$A$4:$V$461,M$4,0)</f>
        <v>N/A</v>
      </c>
      <c r="N416" s="108" t="str">
        <f>VLOOKUP($A416,'PA GPS 2026 '!$A$4:$V$461,N$4,0)</f>
        <v>N/A</v>
      </c>
      <c r="O416" s="108" t="str">
        <f>VLOOKUP($A416,'PA GPS 2026 '!$A$4:$V$461,O$4,0)</f>
        <v>Planificar las campañas: incluye la definición del objetivo, alcance (regiones, municipios, establecimientos de comercio y fabricantes o importadores que serán abarcados por la campaña), metas  e indicadores de medición. (Documento con la planificación de la campaña)</v>
      </c>
      <c r="P416" s="108">
        <f>VLOOKUP($A416,'PA GPS 2026 '!$A$4:$V$461,P$4,0)</f>
        <v>15</v>
      </c>
      <c r="Q416" s="108">
        <f>VLOOKUP($A416,'PA GPS 2026 '!$A$4:$V$461,Q$4,0)</f>
        <v>3</v>
      </c>
      <c r="R416" s="108" t="str">
        <f>VLOOKUP($A416,'PA GPS 2026 '!$A$4:$V$461,R$4,0)</f>
        <v>Númerica</v>
      </c>
      <c r="S416" s="108" t="str">
        <f>VLOOKUP($A416,'PA GPS 2026 '!$A$4:$V$461,S$4,0)</f>
        <v># de Campañas planificadas / 3 Campañas programadas</v>
      </c>
      <c r="T416" s="109">
        <f>VLOOKUP($A416,'PA GPS 2026 '!$A$4:$V$461,T$4,0)</f>
        <v>46035</v>
      </c>
      <c r="U416" s="109">
        <f>VLOOKUP($A416,'PA GPS 2026 '!$A$4:$V$461,U$4,0)</f>
        <v>46087</v>
      </c>
      <c r="V416" s="108" t="str">
        <f>VLOOKUP($A416,'PA GPS 2026 '!$A$4:$V$461,V$4,0)</f>
        <v>6000-DESPACHO DEL SUPERINTENDENTE DELEGADO PARA EL CONTROL Y VERIFICACIÓN DE REGLAMENTOS TÉCNICOS Y METROLOGÍA LEGAL</v>
      </c>
    </row>
    <row r="417" spans="1:22" ht="58.5" customHeight="1" x14ac:dyDescent="0.25">
      <c r="A417" s="12" t="s">
        <v>400</v>
      </c>
      <c r="B417" s="108" t="str">
        <f>VLOOKUP($A417,'PA GPS 2026 '!$A$4:$V$461,B$4,0)</f>
        <v>6000-DESPACHO DEL SUPERINTENDENTE DELEGADO PARA EL CONTROL Y VERIFICACIÓN DE REGLAMENTOS TÉCNICOS Y METROLOGÍA LEGAL</v>
      </c>
      <c r="C417" s="108">
        <f>VLOOKUP($A417,'PA GPS 2026 '!$A$4:$V$461,C$4,0)</f>
        <v>0</v>
      </c>
      <c r="D417" s="108" t="str">
        <f>VLOOKUP($A417,'PA GPS 2026 '!$A$4:$V$461,D$4,0)</f>
        <v>Actividad propia</v>
      </c>
      <c r="E417" s="108" t="str">
        <f>VLOOKUP($A417,'PA GPS 2026 '!$A$4:$V$461,E$4,0)</f>
        <v>6000.3.2</v>
      </c>
      <c r="F417" s="108" t="str">
        <f>VLOOKUP($A417,'PA GPS 2026 '!$A$4:$V$461,F$4,0)</f>
        <v>N/A</v>
      </c>
      <c r="G417" s="108" t="str">
        <f>VLOOKUP($A417,'PA GPS 2026 '!$A$4:$V$461,G$4,0)</f>
        <v>N/A</v>
      </c>
      <c r="H417" s="108" t="str">
        <f>VLOOKUP($A417,'PA GPS 2026 '!$A$4:$V$461,H$4,0)</f>
        <v>N/A</v>
      </c>
      <c r="I417" s="108" t="str">
        <f>VLOOKUP($A417,'PA GPS 2026 '!$A$4:$V$461,I$4,0)</f>
        <v>N/A</v>
      </c>
      <c r="J417" s="108" t="str">
        <f>VLOOKUP($A417,'PA GPS 2026 '!$A$4:$V$461,J$4,0)</f>
        <v>N/A</v>
      </c>
      <c r="K417" s="108" t="str">
        <f>VLOOKUP($A417,'PA GPS 2026 '!$A$4:$V$461,K$4,0)</f>
        <v>N/A</v>
      </c>
      <c r="L417" s="108" t="str">
        <f>VLOOKUP($A417,'PA GPS 2026 '!$A$4:$V$461,L$4,0)</f>
        <v>N/A</v>
      </c>
      <c r="M417" s="108" t="str">
        <f>VLOOKUP($A417,'PA GPS 2026 '!$A$4:$V$461,M$4,0)</f>
        <v>N/A</v>
      </c>
      <c r="N417" s="108" t="str">
        <f>VLOOKUP($A417,'PA GPS 2026 '!$A$4:$V$461,N$4,0)</f>
        <v>N/A</v>
      </c>
      <c r="O417" s="108" t="str">
        <f>VLOOKUP($A417,'PA GPS 2026 '!$A$4:$V$461,O$4,0)</f>
        <v>Establecer el cronograma de visitas y requerimientos de cada una de las campañas en los sectores definidos (Cronograma)</v>
      </c>
      <c r="P417" s="108">
        <f>VLOOKUP($A417,'PA GPS 2026 '!$A$4:$V$461,P$4,0)</f>
        <v>15</v>
      </c>
      <c r="Q417" s="108">
        <f>VLOOKUP($A417,'PA GPS 2026 '!$A$4:$V$461,Q$4,0)</f>
        <v>3</v>
      </c>
      <c r="R417" s="108" t="str">
        <f>VLOOKUP($A417,'PA GPS 2026 '!$A$4:$V$461,R$4,0)</f>
        <v>Númerica</v>
      </c>
      <c r="S417" s="108" t="str">
        <f>VLOOKUP($A417,'PA GPS 2026 '!$A$4:$V$461,S$4,0)</f>
        <v># de Cronogramas elaborados / 3 Cronogramas programados</v>
      </c>
      <c r="T417" s="109">
        <f>VLOOKUP($A417,'PA GPS 2026 '!$A$4:$V$461,T$4,0)</f>
        <v>46069</v>
      </c>
      <c r="U417" s="109">
        <f>VLOOKUP($A417,'PA GPS 2026 '!$A$4:$V$461,U$4,0)</f>
        <v>46087</v>
      </c>
      <c r="V417" s="108" t="str">
        <f>VLOOKUP($A417,'PA GPS 2026 '!$A$4:$V$461,V$4,0)</f>
        <v>6000-DESPACHO DEL SUPERINTENDENTE DELEGADO PARA EL CONTROL Y VERIFICACIÓN DE REGLAMENTOS TÉCNICOS Y METROLOGÍA LEGAL</v>
      </c>
    </row>
    <row r="418" spans="1:22" ht="58.5" customHeight="1" x14ac:dyDescent="0.25">
      <c r="A418" s="12" t="s">
        <v>401</v>
      </c>
      <c r="B418" s="108" t="str">
        <f>VLOOKUP($A418,'PA GPS 2026 '!$A$4:$V$461,B$4,0)</f>
        <v>6000-DESPACHO DEL SUPERINTENDENTE DELEGADO PARA EL CONTROL Y VERIFICACIÓN DE REGLAMENTOS TÉCNICOS Y METROLOGÍA LEGAL</v>
      </c>
      <c r="C418" s="108">
        <f>VLOOKUP($A418,'PA GPS 2026 '!$A$4:$V$461,C$4,0)</f>
        <v>0</v>
      </c>
      <c r="D418" s="108" t="str">
        <f>VLOOKUP($A418,'PA GPS 2026 '!$A$4:$V$461,D$4,0)</f>
        <v>Actividad propia</v>
      </c>
      <c r="E418" s="108" t="str">
        <f>VLOOKUP($A418,'PA GPS 2026 '!$A$4:$V$461,E$4,0)</f>
        <v>6000.3.3</v>
      </c>
      <c r="F418" s="108" t="str">
        <f>VLOOKUP($A418,'PA GPS 2026 '!$A$4:$V$461,F$4,0)</f>
        <v>N/A</v>
      </c>
      <c r="G418" s="108" t="str">
        <f>VLOOKUP($A418,'PA GPS 2026 '!$A$4:$V$461,G$4,0)</f>
        <v>N/A</v>
      </c>
      <c r="H418" s="108" t="str">
        <f>VLOOKUP($A418,'PA GPS 2026 '!$A$4:$V$461,H$4,0)</f>
        <v>N/A</v>
      </c>
      <c r="I418" s="108" t="str">
        <f>VLOOKUP($A418,'PA GPS 2026 '!$A$4:$V$461,I$4,0)</f>
        <v>N/A</v>
      </c>
      <c r="J418" s="108" t="str">
        <f>VLOOKUP($A418,'PA GPS 2026 '!$A$4:$V$461,J$4,0)</f>
        <v>N/A</v>
      </c>
      <c r="K418" s="108" t="str">
        <f>VLOOKUP($A418,'PA GPS 2026 '!$A$4:$V$461,K$4,0)</f>
        <v>N/A</v>
      </c>
      <c r="L418" s="108" t="str">
        <f>VLOOKUP($A418,'PA GPS 2026 '!$A$4:$V$461,L$4,0)</f>
        <v>N/A</v>
      </c>
      <c r="M418" s="108" t="str">
        <f>VLOOKUP($A418,'PA GPS 2026 '!$A$4:$V$461,M$4,0)</f>
        <v>N/A</v>
      </c>
      <c r="N418" s="108" t="str">
        <f>VLOOKUP($A418,'PA GPS 2026 '!$A$4:$V$461,N$4,0)</f>
        <v>N/A</v>
      </c>
      <c r="O418" s="108" t="str">
        <f>VLOOKUP($A418,'PA GPS 2026 '!$A$4:$V$461,O$4,0)</f>
        <v>Ejecutar el cronograma de visitas y requerimientos (Seguimiento al cronograma/Plan de trabajo)</v>
      </c>
      <c r="P418" s="108">
        <f>VLOOKUP($A418,'PA GPS 2026 '!$A$4:$V$461,P$4,0)</f>
        <v>30</v>
      </c>
      <c r="Q418" s="108">
        <f>VLOOKUP($A418,'PA GPS 2026 '!$A$4:$V$461,Q$4,0)</f>
        <v>100</v>
      </c>
      <c r="R418" s="108" t="str">
        <f>VLOOKUP($A418,'PA GPS 2026 '!$A$4:$V$461,R$4,0)</f>
        <v>Porcentual</v>
      </c>
      <c r="S418" s="108" t="str">
        <f>VLOOKUP($A418,'PA GPS 2026 '!$A$4:$V$461,S$4,0)</f>
        <v>% de Porcentaje ponderado de avance en la ejecución del plan / 100% de Porcentaje plan a ejecutar</v>
      </c>
      <c r="T418" s="109">
        <f>VLOOKUP($A418,'PA GPS 2026 '!$A$4:$V$461,T$4,0)</f>
        <v>46090</v>
      </c>
      <c r="U418" s="109">
        <f>VLOOKUP($A418,'PA GPS 2026 '!$A$4:$V$461,U$4,0)</f>
        <v>46374</v>
      </c>
      <c r="V418" s="108" t="str">
        <f>VLOOKUP($A418,'PA GPS 2026 '!$A$4:$V$461,V$4,0)</f>
        <v>6000-DESPACHO DEL SUPERINTENDENTE DELEGADO PARA EL CONTROL Y VERIFICACIÓN DE REGLAMENTOS TÉCNICOS Y METROLOGÍA LEGAL</v>
      </c>
    </row>
    <row r="419" spans="1:22" ht="58.5" customHeight="1" x14ac:dyDescent="0.25">
      <c r="A419" s="12" t="s">
        <v>402</v>
      </c>
      <c r="B419" s="108" t="str">
        <f>VLOOKUP($A419,'PA GPS 2026 '!$A$4:$V$461,B$4,0)</f>
        <v>6000-DESPACHO DEL SUPERINTENDENTE DELEGADO PARA EL CONTROL Y VERIFICACIÓN DE REGLAMENTOS TÉCNICOS Y METROLOGÍA LEGAL</v>
      </c>
      <c r="C419" s="108">
        <f>VLOOKUP($A419,'PA GPS 2026 '!$A$4:$V$461,C$4,0)</f>
        <v>0</v>
      </c>
      <c r="D419" s="108" t="str">
        <f>VLOOKUP($A419,'PA GPS 2026 '!$A$4:$V$461,D$4,0)</f>
        <v>Actividad propia</v>
      </c>
      <c r="E419" s="108" t="str">
        <f>VLOOKUP($A419,'PA GPS 2026 '!$A$4:$V$461,E$4,0)</f>
        <v>6000.3.4</v>
      </c>
      <c r="F419" s="108" t="str">
        <f>VLOOKUP($A419,'PA GPS 2026 '!$A$4:$V$461,F$4,0)</f>
        <v>N/A</v>
      </c>
      <c r="G419" s="108" t="str">
        <f>VLOOKUP($A419,'PA GPS 2026 '!$A$4:$V$461,G$4,0)</f>
        <v>N/A</v>
      </c>
      <c r="H419" s="108" t="str">
        <f>VLOOKUP($A419,'PA GPS 2026 '!$A$4:$V$461,H$4,0)</f>
        <v>N/A</v>
      </c>
      <c r="I419" s="108" t="str">
        <f>VLOOKUP($A419,'PA GPS 2026 '!$A$4:$V$461,I$4,0)</f>
        <v>N/A</v>
      </c>
      <c r="J419" s="108" t="str">
        <f>VLOOKUP($A419,'PA GPS 2026 '!$A$4:$V$461,J$4,0)</f>
        <v>N/A</v>
      </c>
      <c r="K419" s="108" t="str">
        <f>VLOOKUP($A419,'PA GPS 2026 '!$A$4:$V$461,K$4,0)</f>
        <v>N/A</v>
      </c>
      <c r="L419" s="108" t="str">
        <f>VLOOKUP($A419,'PA GPS 2026 '!$A$4:$V$461,L$4,0)</f>
        <v>N/A</v>
      </c>
      <c r="M419" s="108" t="str">
        <f>VLOOKUP($A419,'PA GPS 2026 '!$A$4:$V$461,M$4,0)</f>
        <v>N/A</v>
      </c>
      <c r="N419" s="108" t="str">
        <f>VLOOKUP($A419,'PA GPS 2026 '!$A$4:$V$461,N$4,0)</f>
        <v>N/A</v>
      </c>
      <c r="O419" s="108" t="str">
        <f>VLOOKUP($A419,'PA GPS 2026 '!$A$4:$V$461,O$4,0)</f>
        <v>Realizar el análisis del desarrollo de la campaña (Informe con análisis del desarrollo de la campaña)</v>
      </c>
      <c r="P419" s="108">
        <f>VLOOKUP($A419,'PA GPS 2026 '!$A$4:$V$461,P$4,0)</f>
        <v>40</v>
      </c>
      <c r="Q419" s="108">
        <f>VLOOKUP($A419,'PA GPS 2026 '!$A$4:$V$461,Q$4,0)</f>
        <v>3</v>
      </c>
      <c r="R419" s="108" t="str">
        <f>VLOOKUP($A419,'PA GPS 2026 '!$A$4:$V$461,R$4,0)</f>
        <v>Númerica</v>
      </c>
      <c r="S419" s="108" t="str">
        <f>VLOOKUP($A419,'PA GPS 2026 '!$A$4:$V$461,S$4,0)</f>
        <v># de Informes con análisis del desarrollo de la campaña realizados / 3 Informes con análisis del desarrollo de la campaña a realizar</v>
      </c>
      <c r="T419" s="109">
        <f>VLOOKUP($A419,'PA GPS 2026 '!$A$4:$V$461,T$4,0)</f>
        <v>46142</v>
      </c>
      <c r="U419" s="109">
        <f>VLOOKUP($A419,'PA GPS 2026 '!$A$4:$V$461,U$4,0)</f>
        <v>46379</v>
      </c>
      <c r="V419" s="108" t="str">
        <f>VLOOKUP($A419,'PA GPS 2026 '!$A$4:$V$461,V$4,0)</f>
        <v>6000-DESPACHO DEL SUPERINTENDENTE DELEGADO PARA EL CONTROL Y VERIFICACIÓN DE REGLAMENTOS TÉCNICOS Y METROLOGÍA LEGAL</v>
      </c>
    </row>
    <row r="420" spans="1:22" ht="58.5" customHeight="1" x14ac:dyDescent="0.25">
      <c r="A420" s="12" t="s">
        <v>403</v>
      </c>
      <c r="B420" s="111" t="str">
        <f>VLOOKUP($A420,'PA GPS 2026 '!$A$4:$V$461,B$4,0)</f>
        <v>6000-DESPACHO DEL SUPERINTENDENTE DELEGADO PARA EL CONTROL Y VERIFICACIÓN DE REGLAMENTOS TÉCNICOS Y METROLOGÍA LEGAL</v>
      </c>
      <c r="C420" s="111">
        <f>VLOOKUP($A420,'PA GPS 2026 '!$A$4:$V$461,C$4,0)</f>
        <v>0</v>
      </c>
      <c r="D420" s="111" t="str">
        <f>VLOOKUP($A420,'PA GPS 2026 '!$A$4:$V$461,D$4,0)</f>
        <v>Producto</v>
      </c>
      <c r="E420" s="111" t="str">
        <f>VLOOKUP($A420,'PA GPS 2026 '!$A$4:$V$461,E$4,0)</f>
        <v>6000.4</v>
      </c>
      <c r="F420" s="111" t="str">
        <f>VLOOKUP($A420,'PA GPS 2026 '!$A$4:$V$461,F$4,0)</f>
        <v>Operativo</v>
      </c>
      <c r="G420" s="111" t="str">
        <f>VLOOKUP($A420,'PA GPS 2026 '!$A$4:$V$461,G$4,0)</f>
        <v xml:space="preserve">Promover el enfoque preventivo, diferencial y territorial en el que hacer misional de la entidad 
</v>
      </c>
      <c r="H420" s="111" t="str">
        <f>VLOOKUP($A420,'PA GPS 2026 '!$A$4:$V$461,H$4,0)</f>
        <v xml:space="preserve">Cumplimiento de productos del PAI asociados a Promover el enfoque preventivo, diferencial y territorial en el que hacer misional de la entidad 
</v>
      </c>
      <c r="I420" s="111" t="str">
        <f>VLOOKUP($A420,'PA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20" s="111" t="str">
        <f>VLOOKUP($A420,'PA GPS 2026 '!$A$4:$V$461,J$4,0)</f>
        <v>N/A</v>
      </c>
      <c r="K420" s="111" t="str">
        <f>VLOOKUP($A420,'PA GPS 2026 '!$A$4:$V$461,K$4,0)</f>
        <v>No</v>
      </c>
      <c r="L420" s="111" t="str">
        <f>VLOOKUP($A420,'PA GPS 2026 '!$A$4:$V$461,L$4,0)</f>
        <v>C-3503-0200-21-40401c</v>
      </c>
      <c r="M420" s="111" t="str">
        <f>VLOOKUP($A420,'PA GPS 2026 '!$A$4:$V$461,M$4,0)</f>
        <v>Política Mejora Normativa _DIMENSIÓN Gestión con Valores para Resultados</v>
      </c>
      <c r="N420" s="111" t="str">
        <f>VLOOKUP($A420,'PA GPS 2026 '!$A$4:$V$461,N$4,0)</f>
        <v>PND - 4-04-1-c- Transformación productiva, internacionalización y acción climática - Políticas de competencia, consumidor e infraestructura de la calidad modernas</v>
      </c>
      <c r="O420" s="111" t="str">
        <f>VLOOKUP($A420,'PA GPS 2026 '!$A$4:$V$461,O$4,0)</f>
        <v>Análisis de Impacto Normativo -AIN Ex post del Reglamento Técnico Metrológico aplicable a Preenvasados. Etapas 7 a 8: De acuerdo con la guía metodológica del DNP. (Documento  de los pasos 7 al 8  ajustado y correo electrónico o memorando de remisión  al Grupo de Trabajo de Regulación / Único entregable)</v>
      </c>
      <c r="P420" s="111">
        <f>VLOOKUP($A420,'PA GPS 2026 '!$A$4:$V$461,P$4,0)</f>
        <v>15</v>
      </c>
      <c r="Q420" s="111">
        <f>VLOOKUP($A420,'PA GPS 2026 '!$A$4:$V$461,Q$4,0)</f>
        <v>1</v>
      </c>
      <c r="R420" s="111" t="str">
        <f>VLOOKUP($A420,'PA GPS 2026 '!$A$4:$V$461,R$4,0)</f>
        <v>Númerica</v>
      </c>
      <c r="S420" s="111" t="str">
        <f>VLOOKUP($A420,'PA GPS 2026 '!$A$4:$V$461,S$4,0)</f>
        <v># de Documento  de los pasos 7 al 8  ajustado y correo electrónico o memorando de remisión  al Grupo de Trabajo de Regulación / Único entregable / 1 Documento  de los pasos 7 al 8  ajustado y correo electrónico o memorando de remisión  al Grupo de Trabajo de Regulación / Único entregable</v>
      </c>
      <c r="T420" s="112">
        <f>VLOOKUP($A420,'PA GPS 2026 '!$A$4:$V$461,T$4,0)</f>
        <v>46041</v>
      </c>
      <c r="U420" s="112">
        <f>VLOOKUP($A420,'PA GPS 2026 '!$A$4:$V$461,U$4,0)</f>
        <v>46185</v>
      </c>
      <c r="V420" s="111" t="str">
        <f>VLOOKUP($A420,'PA GPS 2026 '!$A$4:$V$461,V$4,0)</f>
        <v>6000-DESPACHO DEL SUPERINTENDENTE DELEGADO PARA EL CONTROL Y VERIFICACIÓN DE REGLAMENTOS TÉCNICOS Y METROLOGÍA LEGAL</v>
      </c>
    </row>
    <row r="421" spans="1:22" ht="58.5" customHeight="1" x14ac:dyDescent="0.25">
      <c r="A421" s="12" t="s">
        <v>404</v>
      </c>
      <c r="B421" s="108" t="str">
        <f>VLOOKUP($A421,'PA GPS 2026 '!$A$4:$V$461,B$4,0)</f>
        <v>6000-DESPACHO DEL SUPERINTENDENTE DELEGADO PARA EL CONTROL Y VERIFICACIÓN DE REGLAMENTOS TÉCNICOS Y METROLOGÍA LEGAL</v>
      </c>
      <c r="C421" s="108">
        <f>VLOOKUP($A421,'PA GPS 2026 '!$A$4:$V$461,C$4,0)</f>
        <v>0</v>
      </c>
      <c r="D421" s="108" t="str">
        <f>VLOOKUP($A421,'PA GPS 2026 '!$A$4:$V$461,D$4,0)</f>
        <v>Actividad propia</v>
      </c>
      <c r="E421" s="108" t="str">
        <f>VLOOKUP($A421,'PA GPS 2026 '!$A$4:$V$461,E$4,0)</f>
        <v>6000.4.1</v>
      </c>
      <c r="F421" s="108" t="str">
        <f>VLOOKUP($A421,'PA GPS 2026 '!$A$4:$V$461,F$4,0)</f>
        <v>N/A</v>
      </c>
      <c r="G421" s="108" t="str">
        <f>VLOOKUP($A421,'PA GPS 2026 '!$A$4:$V$461,G$4,0)</f>
        <v>N/A</v>
      </c>
      <c r="H421" s="108" t="str">
        <f>VLOOKUP($A421,'PA GPS 2026 '!$A$4:$V$461,H$4,0)</f>
        <v>N/A</v>
      </c>
      <c r="I421" s="108" t="str">
        <f>VLOOKUP($A421,'PA GPS 2026 '!$A$4:$V$461,I$4,0)</f>
        <v>N/A</v>
      </c>
      <c r="J421" s="108" t="str">
        <f>VLOOKUP($A421,'PA GPS 2026 '!$A$4:$V$461,J$4,0)</f>
        <v>N/A</v>
      </c>
      <c r="K421" s="108" t="str">
        <f>VLOOKUP($A421,'PA GPS 2026 '!$A$4:$V$461,K$4,0)</f>
        <v>N/A</v>
      </c>
      <c r="L421" s="108" t="str">
        <f>VLOOKUP($A421,'PA GPS 2026 '!$A$4:$V$461,L$4,0)</f>
        <v>N/A</v>
      </c>
      <c r="M421" s="108" t="str">
        <f>VLOOKUP($A421,'PA GPS 2026 '!$A$4:$V$461,M$4,0)</f>
        <v>N/A</v>
      </c>
      <c r="N421" s="108" t="str">
        <f>VLOOKUP($A421,'PA GPS 2026 '!$A$4:$V$461,N$4,0)</f>
        <v>N/A</v>
      </c>
      <c r="O421" s="108" t="str">
        <f>VLOOKUP($A421,'PA GPS 2026 '!$A$4:$V$461,O$4,0)</f>
        <v>Elaborar y enviar al Grupo de Trabajo de Regulación el documento que contenga la información correspondiente a los pasos 7 al 8 de la guía de evaluación ex post del DNP. (Documento con los pasos del 7 al 8  y correo electrónico o memorando de remisión al Grupo de Trabajo de Regulación / Único entregable)</v>
      </c>
      <c r="P421" s="108">
        <f>VLOOKUP($A421,'PA GPS 2026 '!$A$4:$V$461,P$4,0)</f>
        <v>25</v>
      </c>
      <c r="Q421" s="108">
        <f>VLOOKUP($A421,'PA GPS 2026 '!$A$4:$V$461,Q$4,0)</f>
        <v>1</v>
      </c>
      <c r="R421" s="108" t="str">
        <f>VLOOKUP($A421,'PA GPS 2026 '!$A$4:$V$461,R$4,0)</f>
        <v>Númerica</v>
      </c>
      <c r="S421" s="108" t="str">
        <f>VLOOKUP($A421,'PA GPS 2026 '!$A$4:$V$461,S$4,0)</f>
        <v># de Documento con los pasos del 7 al 8  y correo electrónico o memorando de remisión al Grupo de Trabajo de Regulación / Único entregable / 1 Documento con los pasos del 7 al 8  y correo electrónico o memorando de remisión al Grupo de Trabajo de Regulación / Único entregable</v>
      </c>
      <c r="T421" s="109">
        <f>VLOOKUP($A421,'PA GPS 2026 '!$A$4:$V$461,T$4,0)</f>
        <v>46041</v>
      </c>
      <c r="U421" s="109">
        <f>VLOOKUP($A421,'PA GPS 2026 '!$A$4:$V$461,U$4,0)</f>
        <v>46136</v>
      </c>
      <c r="V421" s="108" t="str">
        <f>VLOOKUP($A421,'PA GPS 2026 '!$A$4:$V$461,V$4,0)</f>
        <v>6000-DESPACHO DEL SUPERINTENDENTE DELEGADO PARA EL CONTROL Y VERIFICACIÓN DE REGLAMENTOS TÉCNICOS Y METROLOGÍA LEGAL</v>
      </c>
    </row>
    <row r="422" spans="1:22" ht="58.5" customHeight="1" x14ac:dyDescent="0.25">
      <c r="A422" s="12" t="s">
        <v>405</v>
      </c>
      <c r="B422" s="108" t="str">
        <f>VLOOKUP($A422,'PA GPS 2026 '!$A$4:$V$461,B$4,0)</f>
        <v>6000-DESPACHO DEL SUPERINTENDENTE DELEGADO PARA EL CONTROL Y VERIFICACIÓN DE REGLAMENTOS TÉCNICOS Y METROLOGÍA LEGAL</v>
      </c>
      <c r="C422" s="108">
        <f>VLOOKUP($A422,'PA GPS 2026 '!$A$4:$V$461,C$4,0)</f>
        <v>0</v>
      </c>
      <c r="D422" s="108" t="str">
        <f>VLOOKUP($A422,'PA GPS 2026 '!$A$4:$V$461,D$4,0)</f>
        <v>Actividad propia</v>
      </c>
      <c r="E422" s="108" t="str">
        <f>VLOOKUP($A422,'PA GPS 2026 '!$A$4:$V$461,E$4,0)</f>
        <v>6000.4.2</v>
      </c>
      <c r="F422" s="108" t="str">
        <f>VLOOKUP($A422,'PA GPS 2026 '!$A$4:$V$461,F$4,0)</f>
        <v>N/A</v>
      </c>
      <c r="G422" s="108" t="str">
        <f>VLOOKUP($A422,'PA GPS 2026 '!$A$4:$V$461,G$4,0)</f>
        <v>N/A</v>
      </c>
      <c r="H422" s="108" t="str">
        <f>VLOOKUP($A422,'PA GPS 2026 '!$A$4:$V$461,H$4,0)</f>
        <v>N/A</v>
      </c>
      <c r="I422" s="108" t="str">
        <f>VLOOKUP($A422,'PA GPS 2026 '!$A$4:$V$461,I$4,0)</f>
        <v>N/A</v>
      </c>
      <c r="J422" s="108" t="str">
        <f>VLOOKUP($A422,'PA GPS 2026 '!$A$4:$V$461,J$4,0)</f>
        <v>N/A</v>
      </c>
      <c r="K422" s="108" t="str">
        <f>VLOOKUP($A422,'PA GPS 2026 '!$A$4:$V$461,K$4,0)</f>
        <v>N/A</v>
      </c>
      <c r="L422" s="108" t="str">
        <f>VLOOKUP($A422,'PA GPS 2026 '!$A$4:$V$461,L$4,0)</f>
        <v>N/A</v>
      </c>
      <c r="M422" s="108" t="str">
        <f>VLOOKUP($A422,'PA GPS 2026 '!$A$4:$V$461,M$4,0)</f>
        <v>N/A</v>
      </c>
      <c r="N422" s="108" t="str">
        <f>VLOOKUP($A422,'PA GPS 2026 '!$A$4:$V$461,N$4,0)</f>
        <v>N/A</v>
      </c>
      <c r="O422" s="108" t="str">
        <f>VLOOKUP($A422,'PA GPS 2026 '!$A$4:$V$461,O$4,0)</f>
        <v>Revisar jurídicamente el documento de los pasos 7 al 8 y enviarlo a la dependencia solicitante. (Documento de los pasos 7 al 8 con observaciones y correo electrónico o memorando de remisión a la dependencia solicitante / Único entregable)</v>
      </c>
      <c r="P422" s="108">
        <f>VLOOKUP($A422,'PA GPS 2026 '!$A$4:$V$461,P$4,0)</f>
        <v>25</v>
      </c>
      <c r="Q422" s="108">
        <f>VLOOKUP($A422,'PA GPS 2026 '!$A$4:$V$461,Q$4,0)</f>
        <v>1</v>
      </c>
      <c r="R422" s="108" t="str">
        <f>VLOOKUP($A422,'PA GPS 2026 '!$A$4:$V$461,R$4,0)</f>
        <v>Númerica</v>
      </c>
      <c r="S422" s="108" t="str">
        <f>VLOOKUP($A422,'PA GPS 2026 '!$A$4:$V$461,S$4,0)</f>
        <v># de Documento  de los pasos 7 al 8  ajustado y correo electrónico o memorando de remisión  al Grupo de Trabajo de Regulación / 1 Documento  de los pasos 7 al 8  ajustado y correo electrónico o memorando de remisión  al Grupo de Trabajo de Regulación</v>
      </c>
      <c r="T422" s="109">
        <f>VLOOKUP($A422,'PA GPS 2026 '!$A$4:$V$461,T$4,0)</f>
        <v>46139</v>
      </c>
      <c r="U422" s="109">
        <f>VLOOKUP($A422,'PA GPS 2026 '!$A$4:$V$461,U$4,0)</f>
        <v>46157</v>
      </c>
      <c r="V422" s="108" t="str">
        <f>VLOOKUP($A422,'PA GPS 2026 '!$A$4:$V$461,V$4,0)</f>
        <v>6000-DESPACHO DEL SUPERINTENDENTE DELEGADO PARA EL CONTROL Y VERIFICACIÓN DE REGLAMENTOS TÉCNICOS Y METROLOGÍA LEGAL</v>
      </c>
    </row>
    <row r="423" spans="1:22" ht="58.5" customHeight="1" x14ac:dyDescent="0.25">
      <c r="A423" s="12" t="s">
        <v>406</v>
      </c>
      <c r="B423" s="108" t="str">
        <f>VLOOKUP($A423,'PA GPS 2026 '!$A$4:$V$461,B$4,0)</f>
        <v>6000-DESPACHO DEL SUPERINTENDENTE DELEGADO PARA EL CONTROL Y VERIFICACIÓN DE REGLAMENTOS TÉCNICOS Y METROLOGÍA LEGAL</v>
      </c>
      <c r="C423" s="108">
        <f>VLOOKUP($A423,'PA GPS 2026 '!$A$4:$V$461,C$4,0)</f>
        <v>0</v>
      </c>
      <c r="D423" s="108" t="str">
        <f>VLOOKUP($A423,'PA GPS 2026 '!$A$4:$V$461,D$4,0)</f>
        <v>Actividad propia</v>
      </c>
      <c r="E423" s="108" t="str">
        <f>VLOOKUP($A423,'PA GPS 2026 '!$A$4:$V$461,E$4,0)</f>
        <v>6000.4.3</v>
      </c>
      <c r="F423" s="108" t="str">
        <f>VLOOKUP($A423,'PA GPS 2026 '!$A$4:$V$461,F$4,0)</f>
        <v>N/A</v>
      </c>
      <c r="G423" s="108" t="str">
        <f>VLOOKUP($A423,'PA GPS 2026 '!$A$4:$V$461,G$4,0)</f>
        <v>N/A</v>
      </c>
      <c r="H423" s="108" t="str">
        <f>VLOOKUP($A423,'PA GPS 2026 '!$A$4:$V$461,H$4,0)</f>
        <v>N/A</v>
      </c>
      <c r="I423" s="108" t="str">
        <f>VLOOKUP($A423,'PA GPS 2026 '!$A$4:$V$461,I$4,0)</f>
        <v>N/A</v>
      </c>
      <c r="J423" s="108" t="str">
        <f>VLOOKUP($A423,'PA GPS 2026 '!$A$4:$V$461,J$4,0)</f>
        <v>N/A</v>
      </c>
      <c r="K423" s="108" t="str">
        <f>VLOOKUP($A423,'PA GPS 2026 '!$A$4:$V$461,K$4,0)</f>
        <v>N/A</v>
      </c>
      <c r="L423" s="108" t="str">
        <f>VLOOKUP($A423,'PA GPS 2026 '!$A$4:$V$461,L$4,0)</f>
        <v>N/A</v>
      </c>
      <c r="M423" s="108" t="str">
        <f>VLOOKUP($A423,'PA GPS 2026 '!$A$4:$V$461,M$4,0)</f>
        <v>N/A</v>
      </c>
      <c r="N423" s="108" t="str">
        <f>VLOOKUP($A423,'PA GPS 2026 '!$A$4:$V$461,N$4,0)</f>
        <v>N/A</v>
      </c>
      <c r="O423" s="108" t="str">
        <f>VLOOKUP($A423,'PA GPS 2026 '!$A$4:$V$461,O$4,0)</f>
        <v>Ajustar el documento de los pasos 7 al 8  y remitirlo al Grupo de Trabajo de Regulación para publicación. (Documento  de los pasos 7 al 8  ajustado y correo electrónico o memorando de remisión  al Grupo de Trabajo de Regulación / Único entregable)</v>
      </c>
      <c r="P423" s="108">
        <f>VLOOKUP($A423,'PA GPS 2026 '!$A$4:$V$461,P$4,0)</f>
        <v>50</v>
      </c>
      <c r="Q423" s="108">
        <f>VLOOKUP($A423,'PA GPS 2026 '!$A$4:$V$461,Q$4,0)</f>
        <v>1</v>
      </c>
      <c r="R423" s="108" t="str">
        <f>VLOOKUP($A423,'PA GPS 2026 '!$A$4:$V$461,R$4,0)</f>
        <v>Númerica</v>
      </c>
      <c r="S423" s="108" t="str">
        <f>VLOOKUP($A423,'PA GPS 2026 '!$A$4:$V$461,S$4,0)</f>
        <v># de Documento ajustado / 1 Documento a ajustar</v>
      </c>
      <c r="T423" s="109">
        <f>VLOOKUP($A423,'PA GPS 2026 '!$A$4:$V$461,T$4,0)</f>
        <v>46161</v>
      </c>
      <c r="U423" s="109">
        <f>VLOOKUP($A423,'PA GPS 2026 '!$A$4:$V$461,U$4,0)</f>
        <v>46185</v>
      </c>
      <c r="V423" s="108" t="str">
        <f>VLOOKUP($A423,'PA GPS 2026 '!$A$4:$V$461,V$4,0)</f>
        <v>6000-DESPACHO DEL SUPERINTENDENTE DELEGADO PARA EL CONTROL Y VERIFICACIÓN DE REGLAMENTOS TÉCNICOS Y METROLOGÍA LEGAL</v>
      </c>
    </row>
    <row r="424" spans="1:22" ht="58.5" customHeight="1" x14ac:dyDescent="0.25">
      <c r="A424" s="12" t="s">
        <v>407</v>
      </c>
      <c r="B424" s="111" t="str">
        <f>VLOOKUP($A424,'PA GPS 2026 '!$A$4:$V$461,B$4,0)</f>
        <v>6000-DESPACHO DEL SUPERINTENDENTE DELEGADO PARA EL CONTROL Y VERIFICACIÓN DE REGLAMENTOS TÉCNICOS Y METROLOGÍA LEGAL</v>
      </c>
      <c r="C424" s="111">
        <f>VLOOKUP($A424,'PA GPS 2026 '!$A$4:$V$461,C$4,0)</f>
        <v>0</v>
      </c>
      <c r="D424" s="111" t="str">
        <f>VLOOKUP($A424,'PA GPS 2026 '!$A$4:$V$461,D$4,0)</f>
        <v>Producto</v>
      </c>
      <c r="E424" s="111" t="str">
        <f>VLOOKUP($A424,'PA GPS 2026 '!$A$4:$V$461,E$4,0)</f>
        <v>6000.5</v>
      </c>
      <c r="F424" s="111" t="str">
        <f>VLOOKUP($A424,'PA GPS 2026 '!$A$4:$V$461,F$4,0)</f>
        <v>Operativo</v>
      </c>
      <c r="G424" s="111" t="str">
        <f>VLOOKUP($A424,'PA GPS 2026 '!$A$4:$V$461,G$4,0)</f>
        <v xml:space="preserve">Promover el enfoque preventivo, diferencial y territorial en el que hacer misional de la entidad 
</v>
      </c>
      <c r="H424" s="111" t="str">
        <f>VLOOKUP($A424,'PA GPS 2026 '!$A$4:$V$461,H$4,0)</f>
        <v xml:space="preserve">Cumplimiento de productos del PAI asociados a Promover el enfoque preventivo, diferencial y territorial en el que hacer misional de la entidad 
</v>
      </c>
      <c r="I424" s="111" t="str">
        <f>VLOOKUP($A424,'PA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24" s="111" t="str">
        <f>VLOOKUP($A424,'PA GPS 2026 '!$A$4:$V$461,J$4,0)</f>
        <v>N/A</v>
      </c>
      <c r="K424" s="111" t="str">
        <f>VLOOKUP($A424,'PA GPS 2026 '!$A$4:$V$461,K$4,0)</f>
        <v>No</v>
      </c>
      <c r="L424" s="111" t="str">
        <f>VLOOKUP($A424,'PA GPS 2026 '!$A$4:$V$461,L$4,0)</f>
        <v>C-3503-0200-21-40401c</v>
      </c>
      <c r="M424" s="111" t="str">
        <f>VLOOKUP($A424,'PA GPS 2026 '!$A$4:$V$461,M$4,0)</f>
        <v>Política Mejora Normativa _DIMENSIÓN Gestión con Valores para Resultados</v>
      </c>
      <c r="N424" s="111" t="str">
        <f>VLOOKUP($A424,'PA GPS 2026 '!$A$4:$V$461,N$4,0)</f>
        <v>PND - 4-04-1-c- Transformación productiva, internacionalización y acción climática - Políticas de competencia, consumidor e infraestructura de la calidad modernas</v>
      </c>
      <c r="O424" s="111" t="str">
        <f>VLOOKUP($A424,'PA GPS 2026 '!$A$4:$V$461,O$4,0)</f>
        <v>Análisis de Impacto Normativo -AIN ex ante de Cinemómetros (Documento de AIN ajustado y correo electrónico o memorando de remisión  al Grupo de Mejora Regulatoria del DNP).</v>
      </c>
      <c r="P424" s="111">
        <f>VLOOKUP($A424,'PA GPS 2026 '!$A$4:$V$461,P$4,0)</f>
        <v>15</v>
      </c>
      <c r="Q424" s="111">
        <f>VLOOKUP($A424,'PA GPS 2026 '!$A$4:$V$461,Q$4,0)</f>
        <v>1</v>
      </c>
      <c r="R424" s="111" t="str">
        <f>VLOOKUP($A424,'PA GPS 2026 '!$A$4:$V$461,R$4,0)</f>
        <v>Númerica</v>
      </c>
      <c r="S424" s="111" t="str">
        <f>VLOOKUP($A424,'PA GPS 2026 '!$A$4:$V$461,S$4,0)</f>
        <v># de Análisis realizado / 1 Análisis a realizar</v>
      </c>
      <c r="T424" s="112">
        <f>VLOOKUP($A424,'PA GPS 2026 '!$A$4:$V$461,T$4,0)</f>
        <v>46055</v>
      </c>
      <c r="U424" s="112">
        <f>VLOOKUP($A424,'PA GPS 2026 '!$A$4:$V$461,U$4,0)</f>
        <v>46269</v>
      </c>
      <c r="V424" s="111" t="str">
        <f>VLOOKUP($A424,'PA GPS 2026 '!$A$4:$V$461,V$4,0)</f>
        <v>6000-DESPACHO DEL SUPERINTENDENTE DELEGADO PARA EL CONTROL Y VERIFICACIÓN DE REGLAMENTOS TÉCNICOS Y METROLOGÍA LEGAL</v>
      </c>
    </row>
    <row r="425" spans="1:22" ht="58.5" customHeight="1" x14ac:dyDescent="0.25">
      <c r="A425" s="12" t="s">
        <v>408</v>
      </c>
      <c r="B425" s="108" t="str">
        <f>VLOOKUP($A425,'PA GPS 2026 '!$A$4:$V$461,B$4,0)</f>
        <v>6000-DESPACHO DEL SUPERINTENDENTE DELEGADO PARA EL CONTROL Y VERIFICACIÓN DE REGLAMENTOS TÉCNICOS Y METROLOGÍA LEGAL</v>
      </c>
      <c r="C425" s="108">
        <f>VLOOKUP($A425,'PA GPS 2026 '!$A$4:$V$461,C$4,0)</f>
        <v>0</v>
      </c>
      <c r="D425" s="108" t="str">
        <f>VLOOKUP($A425,'PA GPS 2026 '!$A$4:$V$461,D$4,0)</f>
        <v>Actividad propia</v>
      </c>
      <c r="E425" s="108" t="str">
        <f>VLOOKUP($A425,'PA GPS 2026 '!$A$4:$V$461,E$4,0)</f>
        <v>6000.5.1</v>
      </c>
      <c r="F425" s="108" t="str">
        <f>VLOOKUP($A425,'PA GPS 2026 '!$A$4:$V$461,F$4,0)</f>
        <v>N/A</v>
      </c>
      <c r="G425" s="108" t="str">
        <f>VLOOKUP($A425,'PA GPS 2026 '!$A$4:$V$461,G$4,0)</f>
        <v>N/A</v>
      </c>
      <c r="H425" s="108" t="str">
        <f>VLOOKUP($A425,'PA GPS 2026 '!$A$4:$V$461,H$4,0)</f>
        <v>N/A</v>
      </c>
      <c r="I425" s="108" t="str">
        <f>VLOOKUP($A425,'PA GPS 2026 '!$A$4:$V$461,I$4,0)</f>
        <v>N/A</v>
      </c>
      <c r="J425" s="108" t="str">
        <f>VLOOKUP($A425,'PA GPS 2026 '!$A$4:$V$461,J$4,0)</f>
        <v>N/A</v>
      </c>
      <c r="K425" s="108" t="str">
        <f>VLOOKUP($A425,'PA GPS 2026 '!$A$4:$V$461,K$4,0)</f>
        <v>N/A</v>
      </c>
      <c r="L425" s="108" t="str">
        <f>VLOOKUP($A425,'PA GPS 2026 '!$A$4:$V$461,L$4,0)</f>
        <v>N/A</v>
      </c>
      <c r="M425" s="108" t="str">
        <f>VLOOKUP($A425,'PA GPS 2026 '!$A$4:$V$461,M$4,0)</f>
        <v>N/A</v>
      </c>
      <c r="N425" s="108" t="str">
        <f>VLOOKUP($A425,'PA GPS 2026 '!$A$4:$V$461,N$4,0)</f>
        <v>N/A</v>
      </c>
      <c r="O425" s="108" t="str">
        <f>VLOOKUP($A425,'PA GPS 2026 '!$A$4:$V$461,O$4,0)</f>
        <v>Elaborar y enviar al Grupo de Trabajo de Regulación el documento de AIN ex ante. (Documento de AIN y correo electrónico de remisión o memorando al Grupo de Trabajo de Regulación / Único entregable)</v>
      </c>
      <c r="P425" s="108">
        <f>VLOOKUP($A425,'PA GPS 2026 '!$A$4:$V$461,P$4,0)</f>
        <v>20</v>
      </c>
      <c r="Q425" s="108">
        <f>VLOOKUP($A425,'PA GPS 2026 '!$A$4:$V$461,Q$4,0)</f>
        <v>1</v>
      </c>
      <c r="R425" s="108" t="str">
        <f>VLOOKUP($A425,'PA GPS 2026 '!$A$4:$V$461,R$4,0)</f>
        <v>Númerica</v>
      </c>
      <c r="S425" s="108" t="str">
        <f>VLOOKUP($A425,'PA GPS 2026 '!$A$4:$V$461,S$4,0)</f>
        <v># de Documento elaborado y enviado / 1 Documento a elaborar y enviar</v>
      </c>
      <c r="T425" s="109">
        <f>VLOOKUP($A425,'PA GPS 2026 '!$A$4:$V$461,T$4,0)</f>
        <v>46055</v>
      </c>
      <c r="U425" s="109">
        <f>VLOOKUP($A425,'PA GPS 2026 '!$A$4:$V$461,U$4,0)</f>
        <v>46150</v>
      </c>
      <c r="V425" s="108" t="str">
        <f>VLOOKUP($A425,'PA GPS 2026 '!$A$4:$V$461,V$4,0)</f>
        <v>6000-DESPACHO DEL SUPERINTENDENTE DELEGADO PARA EL CONTROL Y VERIFICACIÓN DE REGLAMENTOS TÉCNICOS Y METROLOGÍA LEGAL</v>
      </c>
    </row>
    <row r="426" spans="1:22" ht="58.5" customHeight="1" x14ac:dyDescent="0.25">
      <c r="A426" s="12" t="s">
        <v>409</v>
      </c>
      <c r="B426" s="108" t="str">
        <f>VLOOKUP($A426,'PA GPS 2026 '!$A$4:$V$461,B$4,0)</f>
        <v>6000-DESPACHO DEL SUPERINTENDENTE DELEGADO PARA EL CONTROL Y VERIFICACIÓN DE REGLAMENTOS TÉCNICOS Y METROLOGÍA LEGAL</v>
      </c>
      <c r="C426" s="108">
        <f>VLOOKUP($A426,'PA GPS 2026 '!$A$4:$V$461,C$4,0)</f>
        <v>0</v>
      </c>
      <c r="D426" s="108" t="str">
        <f>VLOOKUP($A426,'PA GPS 2026 '!$A$4:$V$461,D$4,0)</f>
        <v>Actividad propia</v>
      </c>
      <c r="E426" s="108" t="str">
        <f>VLOOKUP($A426,'PA GPS 2026 '!$A$4:$V$461,E$4,0)</f>
        <v>6000.5.2</v>
      </c>
      <c r="F426" s="108" t="str">
        <f>VLOOKUP($A426,'PA GPS 2026 '!$A$4:$V$461,F$4,0)</f>
        <v>N/A</v>
      </c>
      <c r="G426" s="108" t="str">
        <f>VLOOKUP($A426,'PA GPS 2026 '!$A$4:$V$461,G$4,0)</f>
        <v>N/A</v>
      </c>
      <c r="H426" s="108" t="str">
        <f>VLOOKUP($A426,'PA GPS 2026 '!$A$4:$V$461,H$4,0)</f>
        <v>N/A</v>
      </c>
      <c r="I426" s="108" t="str">
        <f>VLOOKUP($A426,'PA GPS 2026 '!$A$4:$V$461,I$4,0)</f>
        <v>N/A</v>
      </c>
      <c r="J426" s="108" t="str">
        <f>VLOOKUP($A426,'PA GPS 2026 '!$A$4:$V$461,J$4,0)</f>
        <v>N/A</v>
      </c>
      <c r="K426" s="108" t="str">
        <f>VLOOKUP($A426,'PA GPS 2026 '!$A$4:$V$461,K$4,0)</f>
        <v>N/A</v>
      </c>
      <c r="L426" s="108" t="str">
        <f>VLOOKUP($A426,'PA GPS 2026 '!$A$4:$V$461,L$4,0)</f>
        <v>N/A</v>
      </c>
      <c r="M426" s="108" t="str">
        <f>VLOOKUP($A426,'PA GPS 2026 '!$A$4:$V$461,M$4,0)</f>
        <v>N/A</v>
      </c>
      <c r="N426" s="108" t="str">
        <f>VLOOKUP($A426,'PA GPS 2026 '!$A$4:$V$461,N$4,0)</f>
        <v>N/A</v>
      </c>
      <c r="O426" s="108" t="str">
        <f>VLOOKUP($A426,'PA GPS 2026 '!$A$4:$V$461,O$4,0)</f>
        <v>Revisar jurídicamente el documento de AIN ex ante y enviarlo a la dependencia solicitante. (Documento de AIN con observaciones y correo electrónico o memorando de remisión a la dependencia solicitante)</v>
      </c>
      <c r="P426" s="108">
        <f>VLOOKUP($A426,'PA GPS 2026 '!$A$4:$V$461,P$4,0)</f>
        <v>20</v>
      </c>
      <c r="Q426" s="108">
        <f>VLOOKUP($A426,'PA GPS 2026 '!$A$4:$V$461,Q$4,0)</f>
        <v>1</v>
      </c>
      <c r="R426" s="108" t="str">
        <f>VLOOKUP($A426,'PA GPS 2026 '!$A$4:$V$461,R$4,0)</f>
        <v>Númerica</v>
      </c>
      <c r="S426" s="108" t="str">
        <f>VLOOKUP($A426,'PA GPS 2026 '!$A$4:$V$461,S$4,0)</f>
        <v># de Documento revisado / 1 Documento a revisar</v>
      </c>
      <c r="T426" s="109">
        <f>VLOOKUP($A426,'PA GPS 2026 '!$A$4:$V$461,T$4,0)</f>
        <v>46153</v>
      </c>
      <c r="U426" s="109">
        <f>VLOOKUP($A426,'PA GPS 2026 '!$A$4:$V$461,U$4,0)</f>
        <v>46185</v>
      </c>
      <c r="V426" s="108" t="str">
        <f>VLOOKUP($A426,'PA GPS 2026 '!$A$4:$V$461,V$4,0)</f>
        <v>6000-DESPACHO DEL SUPERINTENDENTE DELEGADO PARA EL CONTROL Y VERIFICACIÓN DE REGLAMENTOS TÉCNICOS Y METROLOGÍA LEGAL</v>
      </c>
    </row>
    <row r="427" spans="1:22" ht="58.5" customHeight="1" x14ac:dyDescent="0.25">
      <c r="A427" s="12" t="s">
        <v>410</v>
      </c>
      <c r="B427" s="108" t="str">
        <f>VLOOKUP($A427,'PA GPS 2026 '!$A$4:$V$461,B$4,0)</f>
        <v>6000-DESPACHO DEL SUPERINTENDENTE DELEGADO PARA EL CONTROL Y VERIFICACIÓN DE REGLAMENTOS TÉCNICOS Y METROLOGÍA LEGAL</v>
      </c>
      <c r="C427" s="108">
        <f>VLOOKUP($A427,'PA GPS 2026 '!$A$4:$V$461,C$4,0)</f>
        <v>0</v>
      </c>
      <c r="D427" s="108" t="str">
        <f>VLOOKUP($A427,'PA GPS 2026 '!$A$4:$V$461,D$4,0)</f>
        <v>Actividad propia</v>
      </c>
      <c r="E427" s="108" t="str">
        <f>VLOOKUP($A427,'PA GPS 2026 '!$A$4:$V$461,E$4,0)</f>
        <v>6000.5.3</v>
      </c>
      <c r="F427" s="108" t="str">
        <f>VLOOKUP($A427,'PA GPS 2026 '!$A$4:$V$461,F$4,0)</f>
        <v>N/A</v>
      </c>
      <c r="G427" s="108" t="str">
        <f>VLOOKUP($A427,'PA GPS 2026 '!$A$4:$V$461,G$4,0)</f>
        <v>N/A</v>
      </c>
      <c r="H427" s="108" t="str">
        <f>VLOOKUP($A427,'PA GPS 2026 '!$A$4:$V$461,H$4,0)</f>
        <v>N/A</v>
      </c>
      <c r="I427" s="108" t="str">
        <f>VLOOKUP($A427,'PA GPS 2026 '!$A$4:$V$461,I$4,0)</f>
        <v>N/A</v>
      </c>
      <c r="J427" s="108" t="str">
        <f>VLOOKUP($A427,'PA GPS 2026 '!$A$4:$V$461,J$4,0)</f>
        <v>N/A</v>
      </c>
      <c r="K427" s="108" t="str">
        <f>VLOOKUP($A427,'PA GPS 2026 '!$A$4:$V$461,K$4,0)</f>
        <v>N/A</v>
      </c>
      <c r="L427" s="108" t="str">
        <f>VLOOKUP($A427,'PA GPS 2026 '!$A$4:$V$461,L$4,0)</f>
        <v>N/A</v>
      </c>
      <c r="M427" s="108" t="str">
        <f>VLOOKUP($A427,'PA GPS 2026 '!$A$4:$V$461,M$4,0)</f>
        <v>N/A</v>
      </c>
      <c r="N427" s="108" t="str">
        <f>VLOOKUP($A427,'PA GPS 2026 '!$A$4:$V$461,N$4,0)</f>
        <v>N/A</v>
      </c>
      <c r="O427" s="108" t="str">
        <f>VLOOKUP($A427,'PA GPS 2026 '!$A$4:$V$461,O$4,0)</f>
        <v>Ajustar el documento de AIN ex ante y remitirlo al Grupo de Trabajo de Regulación para publicación para recibir comentarios.  (Documento de AIN ajustado y correo electrónico o memorando de remisión  al Grupo de Trabajo de Regulación)</v>
      </c>
      <c r="P427" s="108">
        <f>VLOOKUP($A427,'PA GPS 2026 '!$A$4:$V$461,P$4,0)</f>
        <v>20</v>
      </c>
      <c r="Q427" s="108">
        <f>VLOOKUP($A427,'PA GPS 2026 '!$A$4:$V$461,Q$4,0)</f>
        <v>1</v>
      </c>
      <c r="R427" s="108" t="str">
        <f>VLOOKUP($A427,'PA GPS 2026 '!$A$4:$V$461,R$4,0)</f>
        <v>Númerica</v>
      </c>
      <c r="S427" s="108" t="str">
        <f>VLOOKUP($A427,'PA GPS 2026 '!$A$4:$V$461,S$4,0)</f>
        <v># de Documento ajustado / 1 Documento a ajustar</v>
      </c>
      <c r="T427" s="109">
        <f>VLOOKUP($A427,'PA GPS 2026 '!$A$4:$V$461,T$4,0)</f>
        <v>46189</v>
      </c>
      <c r="U427" s="109">
        <f>VLOOKUP($A427,'PA GPS 2026 '!$A$4:$V$461,U$4,0)</f>
        <v>46213</v>
      </c>
      <c r="V427" s="108" t="str">
        <f>VLOOKUP($A427,'PA GPS 2026 '!$A$4:$V$461,V$4,0)</f>
        <v>6000-DESPACHO DEL SUPERINTENDENTE DELEGADO PARA EL CONTROL Y VERIFICACIÓN DE REGLAMENTOS TÉCNICOS Y METROLOGÍA LEGAL</v>
      </c>
    </row>
    <row r="428" spans="1:22" ht="58.5" customHeight="1" x14ac:dyDescent="0.25">
      <c r="A428" s="12" t="s">
        <v>411</v>
      </c>
      <c r="B428" s="108" t="str">
        <f>VLOOKUP($A428,'PA GPS 2026 '!$A$4:$V$461,B$4,0)</f>
        <v>6000-DESPACHO DEL SUPERINTENDENTE DELEGADO PARA EL CONTROL Y VERIFICACIÓN DE REGLAMENTOS TÉCNICOS Y METROLOGÍA LEGAL</v>
      </c>
      <c r="C428" s="108">
        <f>VLOOKUP($A428,'PA GPS 2026 '!$A$4:$V$461,C$4,0)</f>
        <v>0</v>
      </c>
      <c r="D428" s="108" t="str">
        <f>VLOOKUP($A428,'PA GPS 2026 '!$A$4:$V$461,D$4,0)</f>
        <v>Actividad propia</v>
      </c>
      <c r="E428" s="108" t="str">
        <f>VLOOKUP($A428,'PA GPS 2026 '!$A$4:$V$461,E$4,0)</f>
        <v>6000.5.4</v>
      </c>
      <c r="F428" s="108" t="str">
        <f>VLOOKUP($A428,'PA GPS 2026 '!$A$4:$V$461,F$4,0)</f>
        <v>N/A</v>
      </c>
      <c r="G428" s="108" t="str">
        <f>VLOOKUP($A428,'PA GPS 2026 '!$A$4:$V$461,G$4,0)</f>
        <v>N/A</v>
      </c>
      <c r="H428" s="108" t="str">
        <f>VLOOKUP($A428,'PA GPS 2026 '!$A$4:$V$461,H$4,0)</f>
        <v>N/A</v>
      </c>
      <c r="I428" s="108" t="str">
        <f>VLOOKUP($A428,'PA GPS 2026 '!$A$4:$V$461,I$4,0)</f>
        <v>N/A</v>
      </c>
      <c r="J428" s="108" t="str">
        <f>VLOOKUP($A428,'PA GPS 2026 '!$A$4:$V$461,J$4,0)</f>
        <v>N/A</v>
      </c>
      <c r="K428" s="108" t="str">
        <f>VLOOKUP($A428,'PA GPS 2026 '!$A$4:$V$461,K$4,0)</f>
        <v>N/A</v>
      </c>
      <c r="L428" s="108" t="str">
        <f>VLOOKUP($A428,'PA GPS 2026 '!$A$4:$V$461,L$4,0)</f>
        <v>N/A</v>
      </c>
      <c r="M428" s="108" t="str">
        <f>VLOOKUP($A428,'PA GPS 2026 '!$A$4:$V$461,M$4,0)</f>
        <v>N/A</v>
      </c>
      <c r="N428" s="108" t="str">
        <f>VLOOKUP($A428,'PA GPS 2026 '!$A$4:$V$461,N$4,0)</f>
        <v>N/A</v>
      </c>
      <c r="O428" s="108" t="str">
        <f>VLOOKUP($A428,'PA GPS 2026 '!$A$4:$V$461,O$4,0)</f>
        <v>Analizar los comentarios presentados al documento definitivo AIN ex ante, ajustar  si es del caso, dar respuesta a los participantes en la consulta y diligenciar la matriz de comentarios dispuesta. Enviar al Grupo de Regulación (Memorando de remisión -correo electrónico de remisión y documento definitivo AIN ex ante ajustado / Formato Matriz comentarios  Único entregable)</v>
      </c>
      <c r="P428" s="108">
        <f>VLOOKUP($A428,'PA GPS 2026 '!$A$4:$V$461,P$4,0)</f>
        <v>20</v>
      </c>
      <c r="Q428" s="108">
        <f>VLOOKUP($A428,'PA GPS 2026 '!$A$4:$V$461,Q$4,0)</f>
        <v>1</v>
      </c>
      <c r="R428" s="108" t="str">
        <f>VLOOKUP($A428,'PA GPS 2026 '!$A$4:$V$461,R$4,0)</f>
        <v>Númerica</v>
      </c>
      <c r="S428" s="108" t="str">
        <f>VLOOKUP($A428,'PA GPS 2026 '!$A$4:$V$461,S$4,0)</f>
        <v># de Documento de Comentarios revisados / 1 Documento de Comentarios a revisar</v>
      </c>
      <c r="T428" s="109">
        <f>VLOOKUP($A428,'PA GPS 2026 '!$A$4:$V$461,T$4,0)</f>
        <v>46216</v>
      </c>
      <c r="U428" s="109">
        <f>VLOOKUP($A428,'PA GPS 2026 '!$A$4:$V$461,U$4,0)</f>
        <v>46248</v>
      </c>
      <c r="V428" s="108" t="str">
        <f>VLOOKUP($A428,'PA GPS 2026 '!$A$4:$V$461,V$4,0)</f>
        <v>6000-DESPACHO DEL SUPERINTENDENTE DELEGADO PARA EL CONTROL Y VERIFICACIÓN DE REGLAMENTOS TÉCNICOS Y METROLOGÍA LEGAL</v>
      </c>
    </row>
    <row r="429" spans="1:22" ht="58.5" customHeight="1" x14ac:dyDescent="0.25">
      <c r="A429" s="12" t="s">
        <v>412</v>
      </c>
      <c r="B429" s="108" t="str">
        <f>VLOOKUP($A429,'PA GPS 2026 '!$A$4:$V$461,B$4,0)</f>
        <v>6000-DESPACHO DEL SUPERINTENDENTE DELEGADO PARA EL CONTROL Y VERIFICACIÓN DE REGLAMENTOS TÉCNICOS Y METROLOGÍA LEGAL</v>
      </c>
      <c r="C429" s="108">
        <f>VLOOKUP($A429,'PA GPS 2026 '!$A$4:$V$461,C$4,0)</f>
        <v>0</v>
      </c>
      <c r="D429" s="108" t="str">
        <f>VLOOKUP($A429,'PA GPS 2026 '!$A$4:$V$461,D$4,0)</f>
        <v>Actividad propia</v>
      </c>
      <c r="E429" s="108" t="str">
        <f>VLOOKUP($A429,'PA GPS 2026 '!$A$4:$V$461,E$4,0)</f>
        <v>6000.5.5</v>
      </c>
      <c r="F429" s="108" t="str">
        <f>VLOOKUP($A429,'PA GPS 2026 '!$A$4:$V$461,F$4,0)</f>
        <v>N/A</v>
      </c>
      <c r="G429" s="108" t="str">
        <f>VLOOKUP($A429,'PA GPS 2026 '!$A$4:$V$461,G$4,0)</f>
        <v>N/A</v>
      </c>
      <c r="H429" s="108" t="str">
        <f>VLOOKUP($A429,'PA GPS 2026 '!$A$4:$V$461,H$4,0)</f>
        <v>N/A</v>
      </c>
      <c r="I429" s="108" t="str">
        <f>VLOOKUP($A429,'PA GPS 2026 '!$A$4:$V$461,I$4,0)</f>
        <v>N/A</v>
      </c>
      <c r="J429" s="108" t="str">
        <f>VLOOKUP($A429,'PA GPS 2026 '!$A$4:$V$461,J$4,0)</f>
        <v>N/A</v>
      </c>
      <c r="K429" s="108" t="str">
        <f>VLOOKUP($A429,'PA GPS 2026 '!$A$4:$V$461,K$4,0)</f>
        <v>N/A</v>
      </c>
      <c r="L429" s="108" t="str">
        <f>VLOOKUP($A429,'PA GPS 2026 '!$A$4:$V$461,L$4,0)</f>
        <v>N/A</v>
      </c>
      <c r="M429" s="108" t="str">
        <f>VLOOKUP($A429,'PA GPS 2026 '!$A$4:$V$461,M$4,0)</f>
        <v>N/A</v>
      </c>
      <c r="N429" s="108" t="str">
        <f>VLOOKUP($A429,'PA GPS 2026 '!$A$4:$V$461,N$4,0)</f>
        <v>N/A</v>
      </c>
      <c r="O429" s="108" t="str">
        <f>VLOOKUP($A429,'PA GPS 2026 '!$A$4:$V$461,O$4,0)</f>
        <v>Remitir al Grupo de Mejora Regulatoria del DNP el documento AIN ex ante para la revisión metodológica.  (Documento de AIN ajustado y correo electrónico de remisión o memorando al Grupo de Mejora Regulatoria del DNP)</v>
      </c>
      <c r="P429" s="108">
        <f>VLOOKUP($A429,'PA GPS 2026 '!$A$4:$V$461,P$4,0)</f>
        <v>20</v>
      </c>
      <c r="Q429" s="108">
        <f>VLOOKUP($A429,'PA GPS 2026 '!$A$4:$V$461,Q$4,0)</f>
        <v>1</v>
      </c>
      <c r="R429" s="108" t="str">
        <f>VLOOKUP($A429,'PA GPS 2026 '!$A$4:$V$461,R$4,0)</f>
        <v>Númerica</v>
      </c>
      <c r="S429" s="108" t="str">
        <f>VLOOKUP($A429,'PA GPS 2026 '!$A$4:$V$461,S$4,0)</f>
        <v># de Documento remitido / 1 Documento a remitir</v>
      </c>
      <c r="T429" s="109">
        <f>VLOOKUP($A429,'PA GPS 2026 '!$A$4:$V$461,T$4,0)</f>
        <v>46252</v>
      </c>
      <c r="U429" s="109">
        <f>VLOOKUP($A429,'PA GPS 2026 '!$A$4:$V$461,U$4,0)</f>
        <v>46269</v>
      </c>
      <c r="V429" s="108" t="str">
        <f>VLOOKUP($A429,'PA GPS 2026 '!$A$4:$V$461,V$4,0)</f>
        <v>6000-DESPACHO DEL SUPERINTENDENTE DELEGADO PARA EL CONTROL Y VERIFICACIÓN DE REGLAMENTOS TÉCNICOS Y METROLOGÍA LEGAL</v>
      </c>
    </row>
    <row r="430" spans="1:22" ht="58.5" customHeight="1" x14ac:dyDescent="0.25">
      <c r="A430" s="12" t="s">
        <v>413</v>
      </c>
      <c r="B430" s="111" t="str">
        <f>VLOOKUP($A430,'PA GPS 2026 '!$A$4:$V$461,B$4,0)</f>
        <v>6000-DESPACHO DEL SUPERINTENDENTE DELEGADO PARA EL CONTROL Y VERIFICACIÓN DE REGLAMENTOS TÉCNICOS Y METROLOGÍA LEGAL</v>
      </c>
      <c r="C430" s="111">
        <f>VLOOKUP($A430,'PA GPS 2026 '!$A$4:$V$461,C$4,0)</f>
        <v>0</v>
      </c>
      <c r="D430" s="111" t="str">
        <f>VLOOKUP($A430,'PA GPS 2026 '!$A$4:$V$461,D$4,0)</f>
        <v>Producto</v>
      </c>
      <c r="E430" s="111" t="str">
        <f>VLOOKUP($A430,'PA GPS 2026 '!$A$4:$V$461,E$4,0)</f>
        <v>6000.6</v>
      </c>
      <c r="F430" s="111" t="str">
        <f>VLOOKUP($A430,'PA GPS 2026 '!$A$4:$V$461,F$4,0)</f>
        <v>Innovador</v>
      </c>
      <c r="G430" s="111" t="str">
        <f>VLOOKUP($A430,'PA GPS 2026 '!$A$4:$V$461,G$4,0)</f>
        <v xml:space="preserve">Promover el enfoque preventivo, diferencial y territorial en el que hacer misional de la entidad 
</v>
      </c>
      <c r="H430" s="111" t="str">
        <f>VLOOKUP($A430,'PA GPS 2026 '!$A$4:$V$461,H$4,0)</f>
        <v xml:space="preserve">Cumplimiento de productos del PAI asociados a Promover el enfoque preventivo, diferencial y territorial en el que hacer misional de la entidad 
</v>
      </c>
      <c r="I430" s="111" t="str">
        <f>VLOOKUP($A430,'PA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0" s="111" t="str">
        <f>VLOOKUP($A430,'PA GPS 2026 '!$A$4:$V$461,J$4,0)</f>
        <v>N/A</v>
      </c>
      <c r="K430" s="111" t="str">
        <f>VLOOKUP($A430,'PA GPS 2026 '!$A$4:$V$461,K$4,0)</f>
        <v>No</v>
      </c>
      <c r="L430" s="111" t="str">
        <f>VLOOKUP($A430,'PA GPS 2026 '!$A$4:$V$461,L$4,0)</f>
        <v>C-3503-0200-21-40401c</v>
      </c>
      <c r="M430" s="111" t="str">
        <f>VLOOKUP($A430,'PA GPS 2026 '!$A$4:$V$461,M$4,0)</f>
        <v>Política Gestión Presupuestal y Eficiencia del Gasto Público _DIMENSIÓN Direccionamiento Estratégico y Planeación</v>
      </c>
      <c r="N430" s="111" t="str">
        <f>VLOOKUP($A430,'PA GPS 2026 '!$A$4:$V$461,N$4,0)</f>
        <v>PND - 4-04-1-c- Transformación productiva, internacionalización y acción climática - Políticas de competencia, consumidor e infraestructura de la calidad modernas</v>
      </c>
      <c r="O430" s="111" t="str">
        <f>VLOOKUP($A430,'PA GPS 2026 '!$A$4:$V$461,O$4,0)</f>
        <v>Fortalecimiento de la gobernanza interinstitucional, orientado a establecer mecanismos de coordinación y asignación de recursos para las actividades de IVC en las regulaciones vigentes. Informe de actividades ejecutadas en las mesas de trabajo (Informe ejecutivo de avances de las mesas de trabajo).</v>
      </c>
      <c r="P430" s="111">
        <f>VLOOKUP($A430,'PA GPS 2026 '!$A$4:$V$461,P$4,0)</f>
        <v>15</v>
      </c>
      <c r="Q430" s="111">
        <f>VLOOKUP($A430,'PA GPS 2026 '!$A$4:$V$461,Q$4,0)</f>
        <v>1</v>
      </c>
      <c r="R430" s="111" t="str">
        <f>VLOOKUP($A430,'PA GPS 2026 '!$A$4:$V$461,R$4,0)</f>
        <v>Númerica</v>
      </c>
      <c r="S430" s="111" t="str">
        <f>VLOOKUP($A430,'PA GPS 2026 '!$A$4:$V$461,S$4,0)</f>
        <v># de Informe elaborado / 1 informe a elaborar</v>
      </c>
      <c r="T430" s="112">
        <f>VLOOKUP($A430,'PA GPS 2026 '!$A$4:$V$461,T$4,0)</f>
        <v>46055</v>
      </c>
      <c r="U430" s="112">
        <f>VLOOKUP($A430,'PA GPS 2026 '!$A$4:$V$461,U$4,0)</f>
        <v>46374</v>
      </c>
      <c r="V430" s="111" t="str">
        <f>VLOOKUP($A430,'PA GPS 2026 '!$A$4:$V$461,V$4,0)</f>
        <v>6000-DESPACHO DEL SUPERINTENDENTE DELEGADO PARA EL CONTROL Y VERIFICACIÓN DE REGLAMENTOS TÉCNICOS Y METROLOGÍA LEGAL</v>
      </c>
    </row>
    <row r="431" spans="1:22" ht="58.5" customHeight="1" x14ac:dyDescent="0.25">
      <c r="A431" s="12" t="s">
        <v>414</v>
      </c>
      <c r="B431" s="108" t="str">
        <f>VLOOKUP($A431,'PA GPS 2026 '!$A$4:$V$461,B$4,0)</f>
        <v>6000-DESPACHO DEL SUPERINTENDENTE DELEGADO PARA EL CONTROL Y VERIFICACIÓN DE REGLAMENTOS TÉCNICOS Y METROLOGÍA LEGAL</v>
      </c>
      <c r="C431" s="108">
        <f>VLOOKUP($A431,'PA GPS 2026 '!$A$4:$V$461,C$4,0)</f>
        <v>0</v>
      </c>
      <c r="D431" s="108" t="str">
        <f>VLOOKUP($A431,'PA GPS 2026 '!$A$4:$V$461,D$4,0)</f>
        <v>Actividad propia</v>
      </c>
      <c r="E431" s="108" t="str">
        <f>VLOOKUP($A431,'PA GPS 2026 '!$A$4:$V$461,E$4,0)</f>
        <v>6000.6.1</v>
      </c>
      <c r="F431" s="108" t="str">
        <f>VLOOKUP($A431,'PA GPS 2026 '!$A$4:$V$461,F$4,0)</f>
        <v>N/A</v>
      </c>
      <c r="G431" s="108" t="str">
        <f>VLOOKUP($A431,'PA GPS 2026 '!$A$4:$V$461,G$4,0)</f>
        <v>N/A</v>
      </c>
      <c r="H431" s="108" t="str">
        <f>VLOOKUP($A431,'PA GPS 2026 '!$A$4:$V$461,H$4,0)</f>
        <v>N/A</v>
      </c>
      <c r="I431" s="108" t="str">
        <f>VLOOKUP($A431,'PA GPS 2026 '!$A$4:$V$461,I$4,0)</f>
        <v>N/A</v>
      </c>
      <c r="J431" s="108" t="str">
        <f>VLOOKUP($A431,'PA GPS 2026 '!$A$4:$V$461,J$4,0)</f>
        <v>N/A</v>
      </c>
      <c r="K431" s="108" t="str">
        <f>VLOOKUP($A431,'PA GPS 2026 '!$A$4:$V$461,K$4,0)</f>
        <v>N/A</v>
      </c>
      <c r="L431" s="108" t="str">
        <f>VLOOKUP($A431,'PA GPS 2026 '!$A$4:$V$461,L$4,0)</f>
        <v>N/A</v>
      </c>
      <c r="M431" s="108" t="str">
        <f>VLOOKUP($A431,'PA GPS 2026 '!$A$4:$V$461,M$4,0)</f>
        <v>N/A</v>
      </c>
      <c r="N431" s="108" t="str">
        <f>VLOOKUP($A431,'PA GPS 2026 '!$A$4:$V$461,N$4,0)</f>
        <v>N/A</v>
      </c>
      <c r="O431" s="108" t="str">
        <f>VLOOKUP($A431,'PA GPS 2026 '!$A$4:$V$461,O$4,0)</f>
        <v>Identificar los problemas asociados a IVC, de las regulaciones vigentes emitidas por los reguladores. (Informe ejecutivo con identificación de problemas y entidades involucradas).</v>
      </c>
      <c r="P431" s="108">
        <f>VLOOKUP($A431,'PA GPS 2026 '!$A$4:$V$461,P$4,0)</f>
        <v>30</v>
      </c>
      <c r="Q431" s="108">
        <f>VLOOKUP($A431,'PA GPS 2026 '!$A$4:$V$461,Q$4,0)</f>
        <v>1</v>
      </c>
      <c r="R431" s="108" t="str">
        <f>VLOOKUP($A431,'PA GPS 2026 '!$A$4:$V$461,R$4,0)</f>
        <v>Númerica</v>
      </c>
      <c r="S431" s="108" t="str">
        <f>VLOOKUP($A431,'PA GPS 2026 '!$A$4:$V$461,S$4,0)</f>
        <v># de Documento de problemas identificados / 1 Documento de problemas a identificar</v>
      </c>
      <c r="T431" s="109">
        <f>VLOOKUP($A431,'PA GPS 2026 '!$A$4:$V$461,T$4,0)</f>
        <v>46055</v>
      </c>
      <c r="U431" s="109">
        <f>VLOOKUP($A431,'PA GPS 2026 '!$A$4:$V$461,U$4,0)</f>
        <v>46080</v>
      </c>
      <c r="V431" s="108" t="str">
        <f>VLOOKUP($A431,'PA GPS 2026 '!$A$4:$V$461,V$4,0)</f>
        <v>6000-DESPACHO DEL SUPERINTENDENTE DELEGADO PARA EL CONTROL Y VERIFICACIÓN DE REGLAMENTOS TÉCNICOS Y METROLOGÍA LEGAL</v>
      </c>
    </row>
    <row r="432" spans="1:22" ht="58.5" customHeight="1" x14ac:dyDescent="0.25">
      <c r="A432" s="12" t="s">
        <v>415</v>
      </c>
      <c r="B432" s="108" t="str">
        <f>VLOOKUP($A432,'PA GPS 2026 '!$A$4:$V$461,B$4,0)</f>
        <v>6000-DESPACHO DEL SUPERINTENDENTE DELEGADO PARA EL CONTROL Y VERIFICACIÓN DE REGLAMENTOS TÉCNICOS Y METROLOGÍA LEGAL</v>
      </c>
      <c r="C432" s="108">
        <f>VLOOKUP($A432,'PA GPS 2026 '!$A$4:$V$461,C$4,0)</f>
        <v>0</v>
      </c>
      <c r="D432" s="108" t="str">
        <f>VLOOKUP($A432,'PA GPS 2026 '!$A$4:$V$461,D$4,0)</f>
        <v>Actividad propia</v>
      </c>
      <c r="E432" s="108" t="str">
        <f>VLOOKUP($A432,'PA GPS 2026 '!$A$4:$V$461,E$4,0)</f>
        <v>6000.6.2</v>
      </c>
      <c r="F432" s="108" t="str">
        <f>VLOOKUP($A432,'PA GPS 2026 '!$A$4:$V$461,F$4,0)</f>
        <v>N/A</v>
      </c>
      <c r="G432" s="108" t="str">
        <f>VLOOKUP($A432,'PA GPS 2026 '!$A$4:$V$461,G$4,0)</f>
        <v>N/A</v>
      </c>
      <c r="H432" s="108" t="str">
        <f>VLOOKUP($A432,'PA GPS 2026 '!$A$4:$V$461,H$4,0)</f>
        <v>N/A</v>
      </c>
      <c r="I432" s="108" t="str">
        <f>VLOOKUP($A432,'PA GPS 2026 '!$A$4:$V$461,I$4,0)</f>
        <v>N/A</v>
      </c>
      <c r="J432" s="108" t="str">
        <f>VLOOKUP($A432,'PA GPS 2026 '!$A$4:$V$461,J$4,0)</f>
        <v>N/A</v>
      </c>
      <c r="K432" s="108" t="str">
        <f>VLOOKUP($A432,'PA GPS 2026 '!$A$4:$V$461,K$4,0)</f>
        <v>N/A</v>
      </c>
      <c r="L432" s="108" t="str">
        <f>VLOOKUP($A432,'PA GPS 2026 '!$A$4:$V$461,L$4,0)</f>
        <v>N/A</v>
      </c>
      <c r="M432" s="108" t="str">
        <f>VLOOKUP($A432,'PA GPS 2026 '!$A$4:$V$461,M$4,0)</f>
        <v>N/A</v>
      </c>
      <c r="N432" s="108" t="str">
        <f>VLOOKUP($A432,'PA GPS 2026 '!$A$4:$V$461,N$4,0)</f>
        <v>N/A</v>
      </c>
      <c r="O432" s="108" t="str">
        <f>VLOOKUP($A432,'PA GPS 2026 '!$A$4:$V$461,O$4,0)</f>
        <v>Ralizar mesas de Trabajo con las diferentes entidades reguladoras.(Archivo con las actas de reunión y listado de asistencia).</v>
      </c>
      <c r="P432" s="108">
        <f>VLOOKUP($A432,'PA GPS 2026 '!$A$4:$V$461,P$4,0)</f>
        <v>30</v>
      </c>
      <c r="Q432" s="108">
        <f>VLOOKUP($A432,'PA GPS 2026 '!$A$4:$V$461,Q$4,0)</f>
        <v>1</v>
      </c>
      <c r="R432" s="108" t="str">
        <f>VLOOKUP($A432,'PA GPS 2026 '!$A$4:$V$461,R$4,0)</f>
        <v>Númerica</v>
      </c>
      <c r="S432" s="108" t="str">
        <f>VLOOKUP($A432,'PA GPS 2026 '!$A$4:$V$461,S$4,0)</f>
        <v># de Mesas realizadas / 1 Mesas a realizar</v>
      </c>
      <c r="T432" s="109">
        <f>VLOOKUP($A432,'PA GPS 2026 '!$A$4:$V$461,T$4,0)</f>
        <v>46083</v>
      </c>
      <c r="U432" s="109">
        <f>VLOOKUP($A432,'PA GPS 2026 '!$A$4:$V$461,U$4,0)</f>
        <v>46374</v>
      </c>
      <c r="V432" s="108" t="str">
        <f>VLOOKUP($A432,'PA GPS 2026 '!$A$4:$V$461,V$4,0)</f>
        <v>6000-DESPACHO DEL SUPERINTENDENTE DELEGADO PARA EL CONTROL Y VERIFICACIÓN DE REGLAMENTOS TÉCNICOS Y METROLOGÍA LEGAL</v>
      </c>
    </row>
    <row r="433" spans="1:22" ht="58.5" customHeight="1" x14ac:dyDescent="0.25">
      <c r="A433" s="12" t="s">
        <v>416</v>
      </c>
      <c r="B433" s="108" t="str">
        <f>VLOOKUP($A433,'PA GPS 2026 '!$A$4:$V$461,B$4,0)</f>
        <v>6000-DESPACHO DEL SUPERINTENDENTE DELEGADO PARA EL CONTROL Y VERIFICACIÓN DE REGLAMENTOS TÉCNICOS Y METROLOGÍA LEGAL</v>
      </c>
      <c r="C433" s="108">
        <f>VLOOKUP($A433,'PA GPS 2026 '!$A$4:$V$461,C$4,0)</f>
        <v>0</v>
      </c>
      <c r="D433" s="108" t="str">
        <f>VLOOKUP($A433,'PA GPS 2026 '!$A$4:$V$461,D$4,0)</f>
        <v>Actividad propia</v>
      </c>
      <c r="E433" s="108" t="str">
        <f>VLOOKUP($A433,'PA GPS 2026 '!$A$4:$V$461,E$4,0)</f>
        <v>6000.6.3</v>
      </c>
      <c r="F433" s="108" t="str">
        <f>VLOOKUP($A433,'PA GPS 2026 '!$A$4:$V$461,F$4,0)</f>
        <v>N/A</v>
      </c>
      <c r="G433" s="108" t="str">
        <f>VLOOKUP($A433,'PA GPS 2026 '!$A$4:$V$461,G$4,0)</f>
        <v>N/A</v>
      </c>
      <c r="H433" s="108" t="str">
        <f>VLOOKUP($A433,'PA GPS 2026 '!$A$4:$V$461,H$4,0)</f>
        <v>N/A</v>
      </c>
      <c r="I433" s="108" t="str">
        <f>VLOOKUP($A433,'PA GPS 2026 '!$A$4:$V$461,I$4,0)</f>
        <v>N/A</v>
      </c>
      <c r="J433" s="108" t="str">
        <f>VLOOKUP($A433,'PA GPS 2026 '!$A$4:$V$461,J$4,0)</f>
        <v>N/A</v>
      </c>
      <c r="K433" s="108" t="str">
        <f>VLOOKUP($A433,'PA GPS 2026 '!$A$4:$V$461,K$4,0)</f>
        <v>N/A</v>
      </c>
      <c r="L433" s="108" t="str">
        <f>VLOOKUP($A433,'PA GPS 2026 '!$A$4:$V$461,L$4,0)</f>
        <v>N/A</v>
      </c>
      <c r="M433" s="108" t="str">
        <f>VLOOKUP($A433,'PA GPS 2026 '!$A$4:$V$461,M$4,0)</f>
        <v>N/A</v>
      </c>
      <c r="N433" s="108" t="str">
        <f>VLOOKUP($A433,'PA GPS 2026 '!$A$4:$V$461,N$4,0)</f>
        <v>N/A</v>
      </c>
      <c r="O433" s="108" t="str">
        <f>VLOOKUP($A433,'PA GPS 2026 '!$A$4:$V$461,O$4,0)</f>
        <v>Realizar Informe de actividades ejecutadas en las mesas de trabajo (Informe ejecutivo de avances de las mesas de trabajo)</v>
      </c>
      <c r="P433" s="108">
        <f>VLOOKUP($A433,'PA GPS 2026 '!$A$4:$V$461,P$4,0)</f>
        <v>40</v>
      </c>
      <c r="Q433" s="108">
        <f>VLOOKUP($A433,'PA GPS 2026 '!$A$4:$V$461,Q$4,0)</f>
        <v>1</v>
      </c>
      <c r="R433" s="108" t="str">
        <f>VLOOKUP($A433,'PA GPS 2026 '!$A$4:$V$461,R$4,0)</f>
        <v>Númerica</v>
      </c>
      <c r="S433" s="108" t="str">
        <f>VLOOKUP($A433,'PA GPS 2026 '!$A$4:$V$461,S$4,0)</f>
        <v># de Informe de actividades ejecutadas / 1 Informe de actividades a ejecutar</v>
      </c>
      <c r="T433" s="109">
        <f>VLOOKUP($A433,'PA GPS 2026 '!$A$4:$V$461,T$4,0)</f>
        <v>46083</v>
      </c>
      <c r="U433" s="109">
        <f>VLOOKUP($A433,'PA GPS 2026 '!$A$4:$V$461,U$4,0)</f>
        <v>46374</v>
      </c>
      <c r="V433" s="108" t="str">
        <f>VLOOKUP($A433,'PA GPS 2026 '!$A$4:$V$461,V$4,0)</f>
        <v>6000-DESPACHO DEL SUPERINTENDENTE DELEGADO PARA EL CONTROL Y VERIFICACIÓN DE REGLAMENTOS TÉCNICOS Y METROLOGÍA LEGAL</v>
      </c>
    </row>
    <row r="434" spans="1:22" ht="58.5" customHeight="1" x14ac:dyDescent="0.25">
      <c r="A434" s="12" t="s">
        <v>417</v>
      </c>
      <c r="B434" s="111" t="str">
        <f>VLOOKUP($A434,'PA GPS 2026 '!$A$4:$V$461,B$4,0)</f>
        <v>6000-DESPACHO DEL SUPERINTENDENTE DELEGADO PARA EL CONTROL Y VERIFICACIÓN DE REGLAMENTOS TÉCNICOS Y METROLOGÍA LEGAL</v>
      </c>
      <c r="C434" s="111">
        <f>VLOOKUP($A434,'PA GPS 2026 '!$A$4:$V$461,C$4,0)</f>
        <v>0</v>
      </c>
      <c r="D434" s="111" t="str">
        <f>VLOOKUP($A434,'PA GPS 2026 '!$A$4:$V$461,D$4,0)</f>
        <v>Producto</v>
      </c>
      <c r="E434" s="111" t="str">
        <f>VLOOKUP($A434,'PA GPS 2026 '!$A$4:$V$461,E$4,0)</f>
        <v>6000.7</v>
      </c>
      <c r="F434" s="111" t="str">
        <f>VLOOKUP($A434,'PA GPS 2026 '!$A$4:$V$461,F$4,0)</f>
        <v>Innovador</v>
      </c>
      <c r="G434" s="111" t="str">
        <f>VLOOKUP($A434,'PA GPS 2026 '!$A$4:$V$461,G$4,0)</f>
        <v xml:space="preserve">Promover el enfoque preventivo, diferencial y territorial en el que hacer misional de la entidad 
</v>
      </c>
      <c r="H434" s="111" t="str">
        <f>VLOOKUP($A434,'PA GPS 2026 '!$A$4:$V$461,H$4,0)</f>
        <v xml:space="preserve">Cumplimiento de productos del PAI asociados a Promover el enfoque preventivo, diferencial y territorial en el que hacer misional de la entidad 
</v>
      </c>
      <c r="I434" s="111" t="str">
        <f>VLOOKUP($A434,'PA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4" s="111" t="str">
        <f>VLOOKUP($A434,'PA GPS 2026 '!$A$4:$V$461,J$4,0)</f>
        <v>N/A</v>
      </c>
      <c r="K434" s="111" t="str">
        <f>VLOOKUP($A434,'PA GPS 2026 '!$A$4:$V$461,K$4,0)</f>
        <v>No</v>
      </c>
      <c r="L434" s="111" t="str">
        <f>VLOOKUP($A434,'PA GPS 2026 '!$A$4:$V$461,L$4,0)</f>
        <v>C-3503-0200-21-40401c</v>
      </c>
      <c r="M434" s="111" t="str">
        <f>VLOOKUP($A434,'PA GPS 2026 '!$A$4:$V$461,M$4,0)</f>
        <v>Política Mejora Normativa _DIMENSIÓN Gestión con Valores para Resultados</v>
      </c>
      <c r="N434" s="111" t="str">
        <f>VLOOKUP($A434,'PA GPS 2026 '!$A$4:$V$461,N$4,0)</f>
        <v>PND - 4-04-1-c- Transformación productiva, internacionalización y acción climática - Políticas de competencia, consumidor e infraestructura de la calidad modernas</v>
      </c>
      <c r="O434" s="111" t="str">
        <f>VLOOKUP($A434,'PA GPS 2026 '!$A$4:$V$461,O$4,0)</f>
        <v>Proyecto de Ley "Mercados Regulados", elaborado y enviado para comentarios,.(Correo electrónico o memorando de envío a entidades del Borrador del articulado para comentarios).</v>
      </c>
      <c r="P434" s="111">
        <f>VLOOKUP($A434,'PA GPS 2026 '!$A$4:$V$461,P$4,0)</f>
        <v>10</v>
      </c>
      <c r="Q434" s="111">
        <f>VLOOKUP($A434,'PA GPS 2026 '!$A$4:$V$461,Q$4,0)</f>
        <v>1</v>
      </c>
      <c r="R434" s="111" t="str">
        <f>VLOOKUP($A434,'PA GPS 2026 '!$A$4:$V$461,R$4,0)</f>
        <v>Númerica</v>
      </c>
      <c r="S434" s="111" t="str">
        <f>VLOOKUP($A434,'PA GPS 2026 '!$A$4:$V$461,S$4,0)</f>
        <v># de Correo electrónico o memorando de envío a entidades del Borrador del articulado para comentarios / 1 Correo electrónico o memorando de envío a entidades del Borrador del articulado para comentarios</v>
      </c>
      <c r="T434" s="112">
        <f>VLOOKUP($A434,'PA GPS 2026 '!$A$4:$V$461,T$4,0)</f>
        <v>46069</v>
      </c>
      <c r="U434" s="112">
        <f>VLOOKUP($A434,'PA GPS 2026 '!$A$4:$V$461,U$4,0)</f>
        <v>46304</v>
      </c>
      <c r="V434" s="111" t="str">
        <f>VLOOKUP($A434,'PA GPS 2026 '!$A$4:$V$461,V$4,0)</f>
        <v>6000-DESPACHO DEL SUPERINTENDENTE DELEGADO PARA EL CONTROL Y VERIFICACIÓN DE REGLAMENTOS TÉCNICOS Y METROLOGÍA LEGAL</v>
      </c>
    </row>
    <row r="435" spans="1:22" ht="58.5" customHeight="1" x14ac:dyDescent="0.25">
      <c r="A435" s="12" t="s">
        <v>418</v>
      </c>
      <c r="B435" s="108" t="str">
        <f>VLOOKUP($A435,'PA GPS 2026 '!$A$4:$V$461,B$4,0)</f>
        <v>6000-DESPACHO DEL SUPERINTENDENTE DELEGADO PARA EL CONTROL Y VERIFICACIÓN DE REGLAMENTOS TÉCNICOS Y METROLOGÍA LEGAL</v>
      </c>
      <c r="C435" s="108">
        <f>VLOOKUP($A435,'PA GPS 2026 '!$A$4:$V$461,C$4,0)</f>
        <v>0</v>
      </c>
      <c r="D435" s="108" t="str">
        <f>VLOOKUP($A435,'PA GPS 2026 '!$A$4:$V$461,D$4,0)</f>
        <v>Actividad propia</v>
      </c>
      <c r="E435" s="108" t="str">
        <f>VLOOKUP($A435,'PA GPS 2026 '!$A$4:$V$461,E$4,0)</f>
        <v>6000.7.1</v>
      </c>
      <c r="F435" s="108" t="str">
        <f>VLOOKUP($A435,'PA GPS 2026 '!$A$4:$V$461,F$4,0)</f>
        <v>N/A</v>
      </c>
      <c r="G435" s="108" t="str">
        <f>VLOOKUP($A435,'PA GPS 2026 '!$A$4:$V$461,G$4,0)</f>
        <v>N/A</v>
      </c>
      <c r="H435" s="108" t="str">
        <f>VLOOKUP($A435,'PA GPS 2026 '!$A$4:$V$461,H$4,0)</f>
        <v>N/A</v>
      </c>
      <c r="I435" s="108" t="str">
        <f>VLOOKUP($A435,'PA GPS 2026 '!$A$4:$V$461,I$4,0)</f>
        <v>N/A</v>
      </c>
      <c r="J435" s="108" t="str">
        <f>VLOOKUP($A435,'PA GPS 2026 '!$A$4:$V$461,J$4,0)</f>
        <v>N/A</v>
      </c>
      <c r="K435" s="108" t="str">
        <f>VLOOKUP($A435,'PA GPS 2026 '!$A$4:$V$461,K$4,0)</f>
        <v>N/A</v>
      </c>
      <c r="L435" s="108" t="str">
        <f>VLOOKUP($A435,'PA GPS 2026 '!$A$4:$V$461,L$4,0)</f>
        <v>N/A</v>
      </c>
      <c r="M435" s="108" t="str">
        <f>VLOOKUP($A435,'PA GPS 2026 '!$A$4:$V$461,M$4,0)</f>
        <v>N/A</v>
      </c>
      <c r="N435" s="108" t="str">
        <f>VLOOKUP($A435,'PA GPS 2026 '!$A$4:$V$461,N$4,0)</f>
        <v>N/A</v>
      </c>
      <c r="O435" s="108" t="str">
        <f>VLOOKUP($A435,'PA GPS 2026 '!$A$4:$V$461,O$4,0)</f>
        <v>Realizar un análisis jurídico, institucional y operativo que permita identificar las brechas, vacíos, duplicidades y obsolescencias del régimen vigente en materia de metrología legal y reglamentos técnicos (Decreto 1074 de 2015, Ley 1480 de 2011, Decreto 4886 de 2011 y demás normativa asociada). Evaluar cómo estas deficiencias afectan la seguridad jurídica de las competencias de la Delegatura de Reglamentos Técnicos y Metrología Legal, su capacidad para ejercer inspección, vigilancia y control y la suficiencia de recursos para atender un número creciente de reglamentos técnicos y disposiciones de metrología legal. (Informe de resultados del análisis realizado.)</v>
      </c>
      <c r="P435" s="108">
        <f>VLOOKUP($A435,'PA GPS 2026 '!$A$4:$V$461,P$4,0)</f>
        <v>25</v>
      </c>
      <c r="Q435" s="108">
        <f>VLOOKUP($A435,'PA GPS 2026 '!$A$4:$V$461,Q$4,0)</f>
        <v>1</v>
      </c>
      <c r="R435" s="108" t="str">
        <f>VLOOKUP($A435,'PA GPS 2026 '!$A$4:$V$461,R$4,0)</f>
        <v>Númerica</v>
      </c>
      <c r="S435" s="108" t="str">
        <f>VLOOKUP($A435,'PA GPS 2026 '!$A$4:$V$461,S$4,0)</f>
        <v># de Informe de resultados del análisis realizado / 1 Informe de resultados del análisis realizado</v>
      </c>
      <c r="T435" s="109">
        <f>VLOOKUP($A435,'PA GPS 2026 '!$A$4:$V$461,T$4,0)</f>
        <v>46069</v>
      </c>
      <c r="U435" s="109">
        <f>VLOOKUP($A435,'PA GPS 2026 '!$A$4:$V$461,U$4,0)</f>
        <v>46157</v>
      </c>
      <c r="V435" s="108" t="str">
        <f>VLOOKUP($A435,'PA GPS 2026 '!$A$4:$V$461,V$4,0)</f>
        <v>6000-DESPACHO DEL SUPERINTENDENTE DELEGADO PARA EL CONTROL Y VERIFICACIÓN DE REGLAMENTOS TÉCNICOS Y METROLOGÍA LEGAL</v>
      </c>
    </row>
    <row r="436" spans="1:22" ht="58.5" customHeight="1" x14ac:dyDescent="0.25">
      <c r="A436" s="12" t="s">
        <v>419</v>
      </c>
      <c r="B436" s="108" t="str">
        <f>VLOOKUP($A436,'PA GPS 2026 '!$A$4:$V$461,B$4,0)</f>
        <v>6000-DESPACHO DEL SUPERINTENDENTE DELEGADO PARA EL CONTROL Y VERIFICACIÓN DE REGLAMENTOS TÉCNICOS Y METROLOGÍA LEGAL</v>
      </c>
      <c r="C436" s="108">
        <f>VLOOKUP($A436,'PA GPS 2026 '!$A$4:$V$461,C$4,0)</f>
        <v>0</v>
      </c>
      <c r="D436" s="108" t="str">
        <f>VLOOKUP($A436,'PA GPS 2026 '!$A$4:$V$461,D$4,0)</f>
        <v>Actividad propia</v>
      </c>
      <c r="E436" s="108" t="str">
        <f>VLOOKUP($A436,'PA GPS 2026 '!$A$4:$V$461,E$4,0)</f>
        <v>6000.7.2</v>
      </c>
      <c r="F436" s="108" t="str">
        <f>VLOOKUP($A436,'PA GPS 2026 '!$A$4:$V$461,F$4,0)</f>
        <v>N/A</v>
      </c>
      <c r="G436" s="108" t="str">
        <f>VLOOKUP($A436,'PA GPS 2026 '!$A$4:$V$461,G$4,0)</f>
        <v>N/A</v>
      </c>
      <c r="H436" s="108" t="str">
        <f>VLOOKUP($A436,'PA GPS 2026 '!$A$4:$V$461,H$4,0)</f>
        <v>N/A</v>
      </c>
      <c r="I436" s="108" t="str">
        <f>VLOOKUP($A436,'PA GPS 2026 '!$A$4:$V$461,I$4,0)</f>
        <v>N/A</v>
      </c>
      <c r="J436" s="108" t="str">
        <f>VLOOKUP($A436,'PA GPS 2026 '!$A$4:$V$461,J$4,0)</f>
        <v>N/A</v>
      </c>
      <c r="K436" s="108" t="str">
        <f>VLOOKUP($A436,'PA GPS 2026 '!$A$4:$V$461,K$4,0)</f>
        <v>N/A</v>
      </c>
      <c r="L436" s="108" t="str">
        <f>VLOOKUP($A436,'PA GPS 2026 '!$A$4:$V$461,L$4,0)</f>
        <v>N/A</v>
      </c>
      <c r="M436" s="108" t="str">
        <f>VLOOKUP($A436,'PA GPS 2026 '!$A$4:$V$461,M$4,0)</f>
        <v>N/A</v>
      </c>
      <c r="N436" s="108" t="str">
        <f>VLOOKUP($A436,'PA GPS 2026 '!$A$4:$V$461,N$4,0)</f>
        <v>N/A</v>
      </c>
      <c r="O436" s="108" t="str">
        <f>VLOOKUP($A436,'PA GPS 2026 '!$A$4:$V$461,O$4,0)</f>
        <v>Formular alternativas legislativas que permitan solucionar los problemas identificados, tales como clarificación expresa de competencias, mecanismos legales para garantizar recursos permanentes, fortalecimiento del sistema de metrología legal, reglas uniformes para expedición, implementación y evaluación de reglamentos técnicos, y actualización del modelo de vigilancia y control. Incluir análisis comparado y evaluación de impactos de cada alternativa. (Matriz comparativa de alternativas).</v>
      </c>
      <c r="P436" s="108">
        <f>VLOOKUP($A436,'PA GPS 2026 '!$A$4:$V$461,P$4,0)</f>
        <v>25</v>
      </c>
      <c r="Q436" s="108">
        <f>VLOOKUP($A436,'PA GPS 2026 '!$A$4:$V$461,Q$4,0)</f>
        <v>1</v>
      </c>
      <c r="R436" s="108" t="str">
        <f>VLOOKUP($A436,'PA GPS 2026 '!$A$4:$V$461,R$4,0)</f>
        <v>Númerica</v>
      </c>
      <c r="S436" s="108" t="str">
        <f>VLOOKUP($A436,'PA GPS 2026 '!$A$4:$V$461,S$4,0)</f>
        <v># de Matriz comparativa de alternativas / 1 Matriz comparativa de alternativas</v>
      </c>
      <c r="T436" s="109">
        <f>VLOOKUP($A436,'PA GPS 2026 '!$A$4:$V$461,T$4,0)</f>
        <v>46161</v>
      </c>
      <c r="U436" s="109">
        <f>VLOOKUP($A436,'PA GPS 2026 '!$A$4:$V$461,U$4,0)</f>
        <v>46220</v>
      </c>
      <c r="V436" s="108" t="str">
        <f>VLOOKUP($A436,'PA GPS 2026 '!$A$4:$V$461,V$4,0)</f>
        <v>6000-DESPACHO DEL SUPERINTENDENTE DELEGADO PARA EL CONTROL Y VERIFICACIÓN DE REGLAMENTOS TÉCNICOS Y METROLOGÍA LEGAL</v>
      </c>
    </row>
    <row r="437" spans="1:22" ht="58.5" customHeight="1" x14ac:dyDescent="0.25">
      <c r="A437" s="12" t="s">
        <v>420</v>
      </c>
      <c r="B437" s="108" t="str">
        <f>VLOOKUP($A437,'PA GPS 2026 '!$A$4:$V$461,B$4,0)</f>
        <v>6000-DESPACHO DEL SUPERINTENDENTE DELEGADO PARA EL CONTROL Y VERIFICACIÓN DE REGLAMENTOS TÉCNICOS Y METROLOGÍA LEGAL</v>
      </c>
      <c r="C437" s="108">
        <f>VLOOKUP($A437,'PA GPS 2026 '!$A$4:$V$461,C$4,0)</f>
        <v>0</v>
      </c>
      <c r="D437" s="108" t="str">
        <f>VLOOKUP($A437,'PA GPS 2026 '!$A$4:$V$461,D$4,0)</f>
        <v>Actividad propia</v>
      </c>
      <c r="E437" s="108" t="str">
        <f>VLOOKUP($A437,'PA GPS 2026 '!$A$4:$V$461,E$4,0)</f>
        <v>6000.7.3</v>
      </c>
      <c r="F437" s="108" t="str">
        <f>VLOOKUP($A437,'PA GPS 2026 '!$A$4:$V$461,F$4,0)</f>
        <v>N/A</v>
      </c>
      <c r="G437" s="108" t="str">
        <f>VLOOKUP($A437,'PA GPS 2026 '!$A$4:$V$461,G$4,0)</f>
        <v>N/A</v>
      </c>
      <c r="H437" s="108" t="str">
        <f>VLOOKUP($A437,'PA GPS 2026 '!$A$4:$V$461,H$4,0)</f>
        <v>N/A</v>
      </c>
      <c r="I437" s="108" t="str">
        <f>VLOOKUP($A437,'PA GPS 2026 '!$A$4:$V$461,I$4,0)</f>
        <v>N/A</v>
      </c>
      <c r="J437" s="108" t="str">
        <f>VLOOKUP($A437,'PA GPS 2026 '!$A$4:$V$461,J$4,0)</f>
        <v>N/A</v>
      </c>
      <c r="K437" s="108" t="str">
        <f>VLOOKUP($A437,'PA GPS 2026 '!$A$4:$V$461,K$4,0)</f>
        <v>N/A</v>
      </c>
      <c r="L437" s="108" t="str">
        <f>VLOOKUP($A437,'PA GPS 2026 '!$A$4:$V$461,L$4,0)</f>
        <v>N/A</v>
      </c>
      <c r="M437" s="108" t="str">
        <f>VLOOKUP($A437,'PA GPS 2026 '!$A$4:$V$461,M$4,0)</f>
        <v>N/A</v>
      </c>
      <c r="N437" s="108" t="str">
        <f>VLOOKUP($A437,'PA GPS 2026 '!$A$4:$V$461,N$4,0)</f>
        <v>N/A</v>
      </c>
      <c r="O437" s="108" t="str">
        <f>VLOOKUP($A437,'PA GPS 2026 '!$A$4:$V$461,O$4,0)</f>
        <v>Elaborar la primera versión del articulado del proyecto de ley, incorporando la reorganización de competencias, mecanismos para asegurar la financiación de las funciones de la Delegatura, fortalecimiento del Sistema Nacional de la Calidad, disposiciones para la modernización de la infraestructura metrológica y actualización de los procedimientos en materia de reglamentos técnicos. Incluir exposición de motivos que argumente la necesidad, coherencia y beneficios del proyecto. (Documento borrador del articulado del proyecto de ley).</v>
      </c>
      <c r="P437" s="108">
        <f>VLOOKUP($A437,'PA GPS 2026 '!$A$4:$V$461,P$4,0)</f>
        <v>25</v>
      </c>
      <c r="Q437" s="108">
        <f>VLOOKUP($A437,'PA GPS 2026 '!$A$4:$V$461,Q$4,0)</f>
        <v>1</v>
      </c>
      <c r="R437" s="108" t="str">
        <f>VLOOKUP($A437,'PA GPS 2026 '!$A$4:$V$461,R$4,0)</f>
        <v>Númerica</v>
      </c>
      <c r="S437" s="108" t="str">
        <f>VLOOKUP($A437,'PA GPS 2026 '!$A$4:$V$461,S$4,0)</f>
        <v># de Documento borrador del articulado del proyecto de ley / 1 Documento borrador del articulado del proyecto de ley</v>
      </c>
      <c r="T437" s="109">
        <f>VLOOKUP($A437,'PA GPS 2026 '!$A$4:$V$461,T$4,0)</f>
        <v>46224</v>
      </c>
      <c r="U437" s="109">
        <f>VLOOKUP($A437,'PA GPS 2026 '!$A$4:$V$461,U$4,0)</f>
        <v>46283</v>
      </c>
      <c r="V437" s="108" t="str">
        <f>VLOOKUP($A437,'PA GPS 2026 '!$A$4:$V$461,V$4,0)</f>
        <v>6000-DESPACHO DEL SUPERINTENDENTE DELEGADO PARA EL CONTROL Y VERIFICACIÓN DE REGLAMENTOS TÉCNICOS Y METROLOGÍA LEGAL</v>
      </c>
    </row>
    <row r="438" spans="1:22" ht="58.5" customHeight="1" x14ac:dyDescent="0.25">
      <c r="A438" s="12" t="s">
        <v>421</v>
      </c>
      <c r="B438" s="108" t="str">
        <f>VLOOKUP($A438,'PA GPS 2026 '!$A$4:$V$461,B$4,0)</f>
        <v>6000-DESPACHO DEL SUPERINTENDENTE DELEGADO PARA EL CONTROL Y VERIFICACIÓN DE REGLAMENTOS TÉCNICOS Y METROLOGÍA LEGAL</v>
      </c>
      <c r="C438" s="108">
        <f>VLOOKUP($A438,'PA GPS 2026 '!$A$4:$V$461,C$4,0)</f>
        <v>0</v>
      </c>
      <c r="D438" s="108" t="str">
        <f>VLOOKUP($A438,'PA GPS 2026 '!$A$4:$V$461,D$4,0)</f>
        <v>Actividad propia</v>
      </c>
      <c r="E438" s="108" t="str">
        <f>VLOOKUP($A438,'PA GPS 2026 '!$A$4:$V$461,E$4,0)</f>
        <v>6000.7.4</v>
      </c>
      <c r="F438" s="108" t="str">
        <f>VLOOKUP($A438,'PA GPS 2026 '!$A$4:$V$461,F$4,0)</f>
        <v>N/A</v>
      </c>
      <c r="G438" s="108" t="str">
        <f>VLOOKUP($A438,'PA GPS 2026 '!$A$4:$V$461,G$4,0)</f>
        <v>N/A</v>
      </c>
      <c r="H438" s="108" t="str">
        <f>VLOOKUP($A438,'PA GPS 2026 '!$A$4:$V$461,H$4,0)</f>
        <v>N/A</v>
      </c>
      <c r="I438" s="108" t="str">
        <f>VLOOKUP($A438,'PA GPS 2026 '!$A$4:$V$461,I$4,0)</f>
        <v>N/A</v>
      </c>
      <c r="J438" s="108" t="str">
        <f>VLOOKUP($A438,'PA GPS 2026 '!$A$4:$V$461,J$4,0)</f>
        <v>N/A</v>
      </c>
      <c r="K438" s="108" t="str">
        <f>VLOOKUP($A438,'PA GPS 2026 '!$A$4:$V$461,K$4,0)</f>
        <v>N/A</v>
      </c>
      <c r="L438" s="108" t="str">
        <f>VLOOKUP($A438,'PA GPS 2026 '!$A$4:$V$461,L$4,0)</f>
        <v>N/A</v>
      </c>
      <c r="M438" s="108" t="str">
        <f>VLOOKUP($A438,'PA GPS 2026 '!$A$4:$V$461,M$4,0)</f>
        <v>N/A</v>
      </c>
      <c r="N438" s="108" t="str">
        <f>VLOOKUP($A438,'PA GPS 2026 '!$A$4:$V$461,N$4,0)</f>
        <v>N/A</v>
      </c>
      <c r="O438" s="108" t="str">
        <f>VLOOKUP($A438,'PA GPS 2026 '!$A$4:$V$461,O$4,0)</f>
        <v>Presentar y socializar la primera versión del articulado con Entidades y organizaciones con interés y relevancia en el contenido del proyecto para considerar las observaciones y comentarios que consideren pertinentes. (Correo electrónico o memorando de envío a entidades del Borrador del articulado para comentarios).</v>
      </c>
      <c r="P438" s="108">
        <f>VLOOKUP($A438,'PA GPS 2026 '!$A$4:$V$461,P$4,0)</f>
        <v>25</v>
      </c>
      <c r="Q438" s="108">
        <f>VLOOKUP($A438,'PA GPS 2026 '!$A$4:$V$461,Q$4,0)</f>
        <v>1</v>
      </c>
      <c r="R438" s="108" t="str">
        <f>VLOOKUP($A438,'PA GPS 2026 '!$A$4:$V$461,R$4,0)</f>
        <v>Númerica</v>
      </c>
      <c r="S438" s="108" t="str">
        <f>VLOOKUP($A438,'PA GPS 2026 '!$A$4:$V$461,S$4,0)</f>
        <v># de Correo electrónico o memorando de envío a entidades del Borrador del articulado para comentarios / 1 Correo electrónico o memorando de envío a entidades del Borrador del articulado para comentarios</v>
      </c>
      <c r="T438" s="109">
        <f>VLOOKUP($A438,'PA GPS 2026 '!$A$4:$V$461,T$4,0)</f>
        <v>46287</v>
      </c>
      <c r="U438" s="109">
        <f>VLOOKUP($A438,'PA GPS 2026 '!$A$4:$V$461,U$4,0)</f>
        <v>46304</v>
      </c>
      <c r="V438" s="108" t="str">
        <f>VLOOKUP($A438,'PA GPS 2026 '!$A$4:$V$461,V$4,0)</f>
        <v>6000-DESPACHO DEL SUPERINTENDENTE DELEGADO PARA EL CONTROL Y VERIFICACIÓN DE REGLAMENTOS TÉCNICOS Y METROLOGÍA LEGAL</v>
      </c>
    </row>
    <row r="439" spans="1:22" ht="58.5" customHeight="1" x14ac:dyDescent="0.25">
      <c r="A439" s="12" t="s">
        <v>244</v>
      </c>
      <c r="B439" s="111" t="str">
        <f>VLOOKUP($A439,'PA GPS 2026 '!$A$4:$V$461,B$4,0)</f>
        <v>7000-DESPACHO DEL SUPERINTENDENTE DELEGADO PARA LA PROTECCIÓN DE DATOS PERSONALES</v>
      </c>
      <c r="C439" s="111">
        <f>VLOOKUP($A439,'PA GPS 2026 '!$A$4:$V$461,C$4,0)</f>
        <v>0</v>
      </c>
      <c r="D439" s="111" t="str">
        <f>VLOOKUP($A439,'PA GPS 2026 '!$A$4:$V$461,D$4,0)</f>
        <v>Producto</v>
      </c>
      <c r="E439" s="111" t="str">
        <f>VLOOKUP($A439,'PA GPS 2026 '!$A$4:$V$461,E$4,0)</f>
        <v>7000.1</v>
      </c>
      <c r="F439" s="111" t="str">
        <f>VLOOKUP($A439,'PA GPS 2026 '!$A$4:$V$461,F$4,0)</f>
        <v>Operativo</v>
      </c>
      <c r="G439" s="111" t="str">
        <f>VLOOKUP($A439,'PA GPS 2026 '!$A$4:$V$461,G$4,0)</f>
        <v xml:space="preserve">Promover el enfoque preventivo, diferencial y territorial en el que hacer misional de la entidad 
</v>
      </c>
      <c r="H439" s="111" t="str">
        <f>VLOOKUP($A439,'PA GPS 2026 '!$A$4:$V$461,H$4,0)</f>
        <v xml:space="preserve">Cumplimiento de productos del PAI asociados a Promover el enfoque preventivo, diferencial y territorial en el que hacer misional de la entidad 
</v>
      </c>
      <c r="I439" s="111" t="str">
        <f>VLOOKUP($A439,'PA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9" s="111" t="str">
        <f>VLOOKUP($A439,'PA GPS 2026 '!$A$4:$V$461,J$4,0)</f>
        <v>N/A</v>
      </c>
      <c r="K439" s="111" t="str">
        <f>VLOOKUP($A439,'PA GPS 2026 '!$A$4:$V$461,K$4,0)</f>
        <v>Si</v>
      </c>
      <c r="L439" s="111" t="str">
        <f>VLOOKUP($A439,'PA GPS 2026 '!$A$4:$V$461,L$4,0)</f>
        <v>FUNCIONAMIENTO</v>
      </c>
      <c r="M439" s="111" t="str">
        <f>VLOOKUP($A439,'PA GPS 2026 '!$A$4:$V$461,M$4,0)</f>
        <v>N/A</v>
      </c>
      <c r="N439" s="111" t="str">
        <f>VLOOKUP($A439,'PA GPS 2026 '!$A$4:$V$461,N$4,0)</f>
        <v>CONPES</v>
      </c>
      <c r="O439" s="111" t="str">
        <f>VLOOKUP($A439,'PA GPS 2026 '!$A$4:$V$461,O$4,0)</f>
        <v>Informe donde se evidencien los posibles efectos negativos del uso e implementación de sistemas de IA frente a los derechos de privacidad de los titulares de la información con fundamento en los incidentes de seguridad reportados en el registro nacional de bases de datos administrados por la Superintendencia de Industria y Comercio por vulnerar al régimen de protección de datos personales. Acción 5.12 CONPES 4144, realizado y publicado  (informe)</v>
      </c>
      <c r="P439" s="111">
        <f>VLOOKUP($A439,'PA GPS 2026 '!$A$4:$V$461,P$4,0)</f>
        <v>20</v>
      </c>
      <c r="Q439" s="111">
        <f>VLOOKUP($A439,'PA GPS 2026 '!$A$4:$V$461,Q$4,0)</f>
        <v>1</v>
      </c>
      <c r="R439" s="111" t="str">
        <f>VLOOKUP($A439,'PA GPS 2026 '!$A$4:$V$461,R$4,0)</f>
        <v>Númerica</v>
      </c>
      <c r="S439" s="111" t="str">
        <f>VLOOKUP($A439,'PA GPS 2026 '!$A$4:$V$461,S$4,0)</f>
        <v># de Documento publicado / 1 Documento programado</v>
      </c>
      <c r="T439" s="112">
        <f>VLOOKUP($A439,'PA GPS 2026 '!$A$4:$V$461,T$4,0)</f>
        <v>46055</v>
      </c>
      <c r="U439" s="112">
        <f>VLOOKUP($A439,'PA GPS 2026 '!$A$4:$V$461,U$4,0)</f>
        <v>46371</v>
      </c>
      <c r="V439" s="111" t="str">
        <f>VLOOKUP($A439,'PA GPS 2026 '!$A$4:$V$461,V$4,0)</f>
        <v>7000-DESPACHO DEL SUPERINTENDENTE DELEGADO PARA LA PROTECCIÓN DE DATOS PERSONALES;
7100-DIRECCIÓN DE INVESTIGACIONES DE PROTECCIÓN DE DATOS PERSONALES</v>
      </c>
    </row>
    <row r="440" spans="1:22" ht="58.5" customHeight="1" x14ac:dyDescent="0.25">
      <c r="A440" s="12" t="s">
        <v>246</v>
      </c>
      <c r="B440" s="108" t="str">
        <f>VLOOKUP($A440,'PA GPS 2026 '!$A$4:$V$461,B$4,0)</f>
        <v>7000-DESPACHO DEL SUPERINTENDENTE DELEGADO PARA LA PROTECCIÓN DE DATOS PERSONALES</v>
      </c>
      <c r="C440" s="108">
        <f>VLOOKUP($A440,'PA GPS 2026 '!$A$4:$V$461,C$4,0)</f>
        <v>0</v>
      </c>
      <c r="D440" s="108" t="str">
        <f>VLOOKUP($A440,'PA GPS 2026 '!$A$4:$V$461,D$4,0)</f>
        <v>Actividad propia</v>
      </c>
      <c r="E440" s="108" t="str">
        <f>VLOOKUP($A440,'PA GPS 2026 '!$A$4:$V$461,E$4,0)</f>
        <v>7000.1.1</v>
      </c>
      <c r="F440" s="108" t="str">
        <f>VLOOKUP($A440,'PA GPS 2026 '!$A$4:$V$461,F$4,0)</f>
        <v>N/A</v>
      </c>
      <c r="G440" s="108" t="str">
        <f>VLOOKUP($A440,'PA GPS 2026 '!$A$4:$V$461,G$4,0)</f>
        <v>N/A</v>
      </c>
      <c r="H440" s="108" t="str">
        <f>VLOOKUP($A440,'PA GPS 2026 '!$A$4:$V$461,H$4,0)</f>
        <v>N/A</v>
      </c>
      <c r="I440" s="108" t="str">
        <f>VLOOKUP($A440,'PA GPS 2026 '!$A$4:$V$461,I$4,0)</f>
        <v>N/A</v>
      </c>
      <c r="J440" s="108" t="str">
        <f>VLOOKUP($A440,'PA GPS 2026 '!$A$4:$V$461,J$4,0)</f>
        <v>N/A</v>
      </c>
      <c r="K440" s="108" t="str">
        <f>VLOOKUP($A440,'PA GPS 2026 '!$A$4:$V$461,K$4,0)</f>
        <v>N/A</v>
      </c>
      <c r="L440" s="108" t="str">
        <f>VLOOKUP($A440,'PA GPS 2026 '!$A$4:$V$461,L$4,0)</f>
        <v>N/A</v>
      </c>
      <c r="M440" s="108" t="str">
        <f>VLOOKUP($A440,'PA GPS 2026 '!$A$4:$V$461,M$4,0)</f>
        <v>N/A</v>
      </c>
      <c r="N440" s="108" t="str">
        <f>VLOOKUP($A440,'PA GPS 2026 '!$A$4:$V$461,N$4,0)</f>
        <v>N/A</v>
      </c>
      <c r="O440" s="108" t="str">
        <f>VLOOKUP($A440,'PA GPS 2026 '!$A$4:$V$461,O$4,0)</f>
        <v>Elaborar informe del análisis de los resultados encontrados. (Documento)</v>
      </c>
      <c r="P440" s="108">
        <f>VLOOKUP($A440,'PA GPS 2026 '!$A$4:$V$461,P$4,0)</f>
        <v>90</v>
      </c>
      <c r="Q440" s="108">
        <f>VLOOKUP($A440,'PA GPS 2026 '!$A$4:$V$461,Q$4,0)</f>
        <v>1</v>
      </c>
      <c r="R440" s="108" t="str">
        <f>VLOOKUP($A440,'PA GPS 2026 '!$A$4:$V$461,R$4,0)</f>
        <v>Númerica</v>
      </c>
      <c r="S440" s="108" t="str">
        <f>VLOOKUP($A440,'PA GPS 2026 '!$A$4:$V$461,S$4,0)</f>
        <v># de Documento elaborado / 1 Documento a elaborar</v>
      </c>
      <c r="T440" s="109">
        <f>VLOOKUP($A440,'PA GPS 2026 '!$A$4:$V$461,T$4,0)</f>
        <v>46055</v>
      </c>
      <c r="U440" s="109">
        <f>VLOOKUP($A440,'PA GPS 2026 '!$A$4:$V$461,U$4,0)</f>
        <v>46326</v>
      </c>
      <c r="V440" s="108" t="str">
        <f>VLOOKUP($A440,'PA GPS 2026 '!$A$4:$V$461,V$4,0)</f>
        <v>7000-DESPACHO DEL SUPERINTENDENTE DELEGADO PARA LA PROTECCIÓN DE DATOS PERSONALES;
7100-DIRECCIÓN DE INVESTIGACIONES DE PROTECCIÓN DE DATOS PERSONALES</v>
      </c>
    </row>
    <row r="441" spans="1:22" ht="58.5" customHeight="1" x14ac:dyDescent="0.25">
      <c r="A441" s="12" t="s">
        <v>247</v>
      </c>
      <c r="B441" s="108" t="str">
        <f>VLOOKUP($A441,'PA GPS 2026 '!$A$4:$V$461,B$4,0)</f>
        <v>7000-DESPACHO DEL SUPERINTENDENTE DELEGADO PARA LA PROTECCIÓN DE DATOS PERSONALES</v>
      </c>
      <c r="C441" s="108">
        <f>VLOOKUP($A441,'PA GPS 2026 '!$A$4:$V$461,C$4,0)</f>
        <v>0</v>
      </c>
      <c r="D441" s="108" t="str">
        <f>VLOOKUP($A441,'PA GPS 2026 '!$A$4:$V$461,D$4,0)</f>
        <v>Actividad propia</v>
      </c>
      <c r="E441" s="108" t="str">
        <f>VLOOKUP($A441,'PA GPS 2026 '!$A$4:$V$461,E$4,0)</f>
        <v>7000.1.2</v>
      </c>
      <c r="F441" s="108" t="str">
        <f>VLOOKUP($A441,'PA GPS 2026 '!$A$4:$V$461,F$4,0)</f>
        <v>N/A</v>
      </c>
      <c r="G441" s="108" t="str">
        <f>VLOOKUP($A441,'PA GPS 2026 '!$A$4:$V$461,G$4,0)</f>
        <v>N/A</v>
      </c>
      <c r="H441" s="108" t="str">
        <f>VLOOKUP($A441,'PA GPS 2026 '!$A$4:$V$461,H$4,0)</f>
        <v>N/A</v>
      </c>
      <c r="I441" s="108" t="str">
        <f>VLOOKUP($A441,'PA GPS 2026 '!$A$4:$V$461,I$4,0)</f>
        <v>N/A</v>
      </c>
      <c r="J441" s="108" t="str">
        <f>VLOOKUP($A441,'PA GPS 2026 '!$A$4:$V$461,J$4,0)</f>
        <v>N/A</v>
      </c>
      <c r="K441" s="108" t="str">
        <f>VLOOKUP($A441,'PA GPS 2026 '!$A$4:$V$461,K$4,0)</f>
        <v>N/A</v>
      </c>
      <c r="L441" s="108" t="str">
        <f>VLOOKUP($A441,'PA GPS 2026 '!$A$4:$V$461,L$4,0)</f>
        <v>N/A</v>
      </c>
      <c r="M441" s="108" t="str">
        <f>VLOOKUP($A441,'PA GPS 2026 '!$A$4:$V$461,M$4,0)</f>
        <v>N/A</v>
      </c>
      <c r="N441" s="108" t="str">
        <f>VLOOKUP($A441,'PA GPS 2026 '!$A$4:$V$461,N$4,0)</f>
        <v>N/A</v>
      </c>
      <c r="O441" s="108" t="str">
        <f>VLOOKUP($A441,'PA GPS 2026 '!$A$4:$V$461,O$4,0)</f>
        <v>Solicitar la publicación del documento (Link de publicación)</v>
      </c>
      <c r="P441" s="108">
        <f>VLOOKUP($A441,'PA GPS 2026 '!$A$4:$V$461,P$4,0)</f>
        <v>10</v>
      </c>
      <c r="Q441" s="108">
        <f>VLOOKUP($A441,'PA GPS 2026 '!$A$4:$V$461,Q$4,0)</f>
        <v>1</v>
      </c>
      <c r="R441" s="108" t="str">
        <f>VLOOKUP($A441,'PA GPS 2026 '!$A$4:$V$461,R$4,0)</f>
        <v>Númerica</v>
      </c>
      <c r="S441" s="108" t="str">
        <f>VLOOKUP($A441,'PA GPS 2026 '!$A$4:$V$461,S$4,0)</f>
        <v># de Documento publicado / 1 Documento programado</v>
      </c>
      <c r="T441" s="109">
        <f>VLOOKUP($A441,'PA GPS 2026 '!$A$4:$V$461,T$4,0)</f>
        <v>46328</v>
      </c>
      <c r="U441" s="109">
        <f>VLOOKUP($A441,'PA GPS 2026 '!$A$4:$V$461,U$4,0)</f>
        <v>46371</v>
      </c>
      <c r="V441" s="108" t="str">
        <f>VLOOKUP($A441,'PA GPS 2026 '!$A$4:$V$461,V$4,0)</f>
        <v>7000-DESPACHO DEL SUPERINTENDENTE DELEGADO PARA LA PROTECCIÓN DE DATOS PERSONALES;
7100-DIRECCIÓN DE INVESTIGACIONES DE PROTECCIÓN DE DATOS PERSONALES</v>
      </c>
    </row>
    <row r="442" spans="1:22" ht="58.5" customHeight="1" x14ac:dyDescent="0.25">
      <c r="A442" s="12" t="s">
        <v>248</v>
      </c>
      <c r="B442" s="111" t="str">
        <f>VLOOKUP($A442,'PA GPS 2026 '!$A$4:$V$461,B$4,0)</f>
        <v>7000-DESPACHO DEL SUPERINTENDENTE DELEGADO PARA LA PROTECCIÓN DE DATOS PERSONALES</v>
      </c>
      <c r="C442" s="111">
        <f>VLOOKUP($A442,'PA GPS 2026 '!$A$4:$V$461,C$4,0)</f>
        <v>0</v>
      </c>
      <c r="D442" s="111" t="str">
        <f>VLOOKUP($A442,'PA GPS 2026 '!$A$4:$V$461,D$4,0)</f>
        <v>Producto</v>
      </c>
      <c r="E442" s="111" t="str">
        <f>VLOOKUP($A442,'PA GPS 2026 '!$A$4:$V$461,E$4,0)</f>
        <v>7000.2</v>
      </c>
      <c r="F442" s="111" t="str">
        <f>VLOOKUP($A442,'PA GPS 2026 '!$A$4:$V$461,F$4,0)</f>
        <v>Operativo</v>
      </c>
      <c r="G442" s="111" t="str">
        <f>VLOOKUP($A442,'PA GPS 2026 '!$A$4:$V$461,G$4,0)</f>
        <v xml:space="preserve">Promover el enfoque preventivo, diferencial y territorial en el que hacer misional de la entidad 
</v>
      </c>
      <c r="H442" s="111" t="str">
        <f>VLOOKUP($A442,'PA GPS 2026 '!$A$4:$V$461,H$4,0)</f>
        <v xml:space="preserve">Cumplimiento de productos del PAI asociados a Promover el enfoque preventivo, diferencial y territorial en el que hacer misional de la entidad 
</v>
      </c>
      <c r="I442" s="111" t="str">
        <f>VLOOKUP($A442,'PA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42" s="111" t="str">
        <f>VLOOKUP($A442,'PA GPS 2026 '!$A$4:$V$461,J$4,0)</f>
        <v>N/A</v>
      </c>
      <c r="K442" s="111" t="str">
        <f>VLOOKUP($A442,'PA GPS 2026 '!$A$4:$V$461,K$4,0)</f>
        <v>Si</v>
      </c>
      <c r="L442" s="111" t="str">
        <f>VLOOKUP($A442,'PA GPS 2026 '!$A$4:$V$461,L$4,0)</f>
        <v>FUNCIONAMIENTO</v>
      </c>
      <c r="M442" s="111" t="str">
        <f>VLOOKUP($A442,'PA GPS 2026 '!$A$4:$V$461,M$4,0)</f>
        <v>N/A</v>
      </c>
      <c r="N442" s="111" t="str">
        <f>VLOOKUP($A442,'PA GPS 2026 '!$A$4:$V$461,N$4,0)</f>
        <v>N/A</v>
      </c>
      <c r="O442" s="111" t="str">
        <f>VLOOKUP($A442,'PA GPS 2026 '!$A$4:$V$461,O$4,0)</f>
        <v>Evento en temas relacionados con datos personales, realizado (Registros fotográficos)</v>
      </c>
      <c r="P442" s="111">
        <f>VLOOKUP($A442,'PA GPS 2026 '!$A$4:$V$461,P$4,0)</f>
        <v>40</v>
      </c>
      <c r="Q442" s="111">
        <f>VLOOKUP($A442,'PA GPS 2026 '!$A$4:$V$461,Q$4,0)</f>
        <v>1</v>
      </c>
      <c r="R442" s="111" t="str">
        <f>VLOOKUP($A442,'PA GPS 2026 '!$A$4:$V$461,R$4,0)</f>
        <v>Númerica</v>
      </c>
      <c r="S442" s="111" t="str">
        <f>VLOOKUP($A442,'PA GPS 2026 '!$A$4:$V$461,S$4,0)</f>
        <v># de eventos realizados / 1 eventos a realizar</v>
      </c>
      <c r="T442" s="112">
        <f>VLOOKUP($A442,'PA GPS 2026 '!$A$4:$V$461,T$4,0)</f>
        <v>46146</v>
      </c>
      <c r="U442" s="112">
        <f>VLOOKUP($A442,'PA GPS 2026 '!$A$4:$V$461,U$4,0)</f>
        <v>46240</v>
      </c>
      <c r="V442" s="111" t="str">
        <f>VLOOKUP($A442,'PA GPS 2026 '!$A$4:$V$461,V$4,0)</f>
        <v>7000-DESPACHO DEL SUPERINTENDENTE DELEGADO PARA LA PROTECCIÓN DE DATOS PERSONALES;
73-GRUPO DE TRABAJO DE COMUNICACION</v>
      </c>
    </row>
    <row r="443" spans="1:22" ht="58.5" customHeight="1" x14ac:dyDescent="0.25">
      <c r="A443" s="12" t="s">
        <v>249</v>
      </c>
      <c r="B443" s="108" t="str">
        <f>VLOOKUP($A443,'PA GPS 2026 '!$A$4:$V$461,B$4,0)</f>
        <v>7000-DESPACHO DEL SUPERINTENDENTE DELEGADO PARA LA PROTECCIÓN DE DATOS PERSONALES</v>
      </c>
      <c r="C443" s="108">
        <f>VLOOKUP($A443,'PA GPS 2026 '!$A$4:$V$461,C$4,0)</f>
        <v>0</v>
      </c>
      <c r="D443" s="108" t="str">
        <f>VLOOKUP($A443,'PA GPS 2026 '!$A$4:$V$461,D$4,0)</f>
        <v>Actividad propia</v>
      </c>
      <c r="E443" s="108" t="str">
        <f>VLOOKUP($A443,'PA GPS 2026 '!$A$4:$V$461,E$4,0)</f>
        <v>7000.2.1</v>
      </c>
      <c r="F443" s="108" t="str">
        <f>VLOOKUP($A443,'PA GPS 2026 '!$A$4:$V$461,F$4,0)</f>
        <v>N/A</v>
      </c>
      <c r="G443" s="108" t="str">
        <f>VLOOKUP($A443,'PA GPS 2026 '!$A$4:$V$461,G$4,0)</f>
        <v>N/A</v>
      </c>
      <c r="H443" s="108" t="str">
        <f>VLOOKUP($A443,'PA GPS 2026 '!$A$4:$V$461,H$4,0)</f>
        <v>N/A</v>
      </c>
      <c r="I443" s="108" t="str">
        <f>VLOOKUP($A443,'PA GPS 2026 '!$A$4:$V$461,I$4,0)</f>
        <v>N/A</v>
      </c>
      <c r="J443" s="108" t="str">
        <f>VLOOKUP($A443,'PA GPS 2026 '!$A$4:$V$461,J$4,0)</f>
        <v>N/A</v>
      </c>
      <c r="K443" s="108" t="str">
        <f>VLOOKUP($A443,'PA GPS 2026 '!$A$4:$V$461,K$4,0)</f>
        <v>N/A</v>
      </c>
      <c r="L443" s="108" t="str">
        <f>VLOOKUP($A443,'PA GPS 2026 '!$A$4:$V$461,L$4,0)</f>
        <v>N/A</v>
      </c>
      <c r="M443" s="108" t="str">
        <f>VLOOKUP($A443,'PA GPS 2026 '!$A$4:$V$461,M$4,0)</f>
        <v>N/A</v>
      </c>
      <c r="N443" s="108" t="str">
        <f>VLOOKUP($A443,'PA GPS 2026 '!$A$4:$V$461,N$4,0)</f>
        <v>N/A</v>
      </c>
      <c r="O443" s="108" t="str">
        <f>VLOOKUP($A443,'PA GPS 2026 '!$A$4:$V$461,O$4,0)</f>
        <v>Diligenciar y enviar Brief sobre el evento (correo/ Brief)</v>
      </c>
      <c r="P443" s="108">
        <f>VLOOKUP($A443,'PA GPS 2026 '!$A$4:$V$461,P$4,0)</f>
        <v>20</v>
      </c>
      <c r="Q443" s="108">
        <f>VLOOKUP($A443,'PA GPS 2026 '!$A$4:$V$461,Q$4,0)</f>
        <v>1</v>
      </c>
      <c r="R443" s="108" t="str">
        <f>VLOOKUP($A443,'PA GPS 2026 '!$A$4:$V$461,R$4,0)</f>
        <v>Númerica</v>
      </c>
      <c r="S443" s="108" t="str">
        <f>VLOOKUP($A443,'PA GPS 2026 '!$A$4:$V$461,S$4,0)</f>
        <v># de Brief enviado / 1 Brief a enviar</v>
      </c>
      <c r="T443" s="109">
        <f>VLOOKUP($A443,'PA GPS 2026 '!$A$4:$V$461,T$4,0)</f>
        <v>46146</v>
      </c>
      <c r="U443" s="109">
        <f>VLOOKUP($A443,'PA GPS 2026 '!$A$4:$V$461,U$4,0)</f>
        <v>46161</v>
      </c>
      <c r="V443" s="108" t="str">
        <f>VLOOKUP($A443,'PA GPS 2026 '!$A$4:$V$461,V$4,0)</f>
        <v>7000-DESPACHO DEL SUPERINTENDENTE DELEGADO PARA LA PROTECCIÓN DE DATOS PERSONALES</v>
      </c>
    </row>
    <row r="444" spans="1:22" ht="58.5" customHeight="1" x14ac:dyDescent="0.25">
      <c r="A444" s="12" t="s">
        <v>250</v>
      </c>
      <c r="B444" s="108" t="str">
        <f>VLOOKUP($A444,'PA GPS 2026 '!$A$4:$V$461,B$4,0)</f>
        <v>7000-DESPACHO DEL SUPERINTENDENTE DELEGADO PARA LA PROTECCIÓN DE DATOS PERSONALES</v>
      </c>
      <c r="C444" s="108">
        <f>VLOOKUP($A444,'PA GPS 2026 '!$A$4:$V$461,C$4,0)</f>
        <v>0</v>
      </c>
      <c r="D444" s="108" t="str">
        <f>VLOOKUP($A444,'PA GPS 2026 '!$A$4:$V$461,D$4,0)</f>
        <v>Actividad sin participación</v>
      </c>
      <c r="E444" s="108" t="str">
        <f>VLOOKUP($A444,'PA GPS 2026 '!$A$4:$V$461,E$4,0)</f>
        <v>7000.2.2</v>
      </c>
      <c r="F444" s="108" t="str">
        <f>VLOOKUP($A444,'PA GPS 2026 '!$A$4:$V$461,F$4,0)</f>
        <v>N/A</v>
      </c>
      <c r="G444" s="108" t="str">
        <f>VLOOKUP($A444,'PA GPS 2026 '!$A$4:$V$461,G$4,0)</f>
        <v>N/A</v>
      </c>
      <c r="H444" s="108" t="str">
        <f>VLOOKUP($A444,'PA GPS 2026 '!$A$4:$V$461,H$4,0)</f>
        <v>N/A</v>
      </c>
      <c r="I444" s="108" t="str">
        <f>VLOOKUP($A444,'PA GPS 2026 '!$A$4:$V$461,I$4,0)</f>
        <v>N/A</v>
      </c>
      <c r="J444" s="108" t="str">
        <f>VLOOKUP($A444,'PA GPS 2026 '!$A$4:$V$461,J$4,0)</f>
        <v>N/A</v>
      </c>
      <c r="K444" s="108" t="str">
        <f>VLOOKUP($A444,'PA GPS 2026 '!$A$4:$V$461,K$4,0)</f>
        <v>N/A</v>
      </c>
      <c r="L444" s="108" t="str">
        <f>VLOOKUP($A444,'PA GPS 2026 '!$A$4:$V$461,L$4,0)</f>
        <v>N/A</v>
      </c>
      <c r="M444" s="108" t="str">
        <f>VLOOKUP($A444,'PA GPS 2026 '!$A$4:$V$461,M$4,0)</f>
        <v>N/A</v>
      </c>
      <c r="N444" s="108" t="str">
        <f>VLOOKUP($A444,'PA GPS 2026 '!$A$4:$V$461,N$4,0)</f>
        <v>N/A</v>
      </c>
      <c r="O444" s="108" t="str">
        <f>VLOOKUP($A444,'PA GPS 2026 '!$A$4:$V$461,O$4,0)</f>
        <v>Presentar propuesta de difusión del evento (Propuesta/correo)</v>
      </c>
      <c r="P444" s="108">
        <f>VLOOKUP($A444,'PA GPS 2026 '!$A$4:$V$461,P$4,0)</f>
        <v>0</v>
      </c>
      <c r="Q444" s="108">
        <f>VLOOKUP($A444,'PA GPS 2026 '!$A$4:$V$461,Q$4,0)</f>
        <v>1</v>
      </c>
      <c r="R444" s="108" t="str">
        <f>VLOOKUP($A444,'PA GPS 2026 '!$A$4:$V$461,R$4,0)</f>
        <v>Númerica</v>
      </c>
      <c r="S444" s="108" t="str">
        <f>VLOOKUP($A444,'PA GPS 2026 '!$A$4:$V$461,S$4,0)</f>
        <v># de Propuesta presentada / 1 Propuesta a presentar</v>
      </c>
      <c r="T444" s="109">
        <f>VLOOKUP($A444,'PA GPS 2026 '!$A$4:$V$461,T$4,0)</f>
        <v>46162</v>
      </c>
      <c r="U444" s="109">
        <f>VLOOKUP($A444,'PA GPS 2026 '!$A$4:$V$461,U$4,0)</f>
        <v>46189</v>
      </c>
      <c r="V444" s="108" t="str">
        <f>VLOOKUP($A444,'PA GPS 2026 '!$A$4:$V$461,V$4,0)</f>
        <v>73-GRUPO DE TRABAJO DE COMUNICACION</v>
      </c>
    </row>
    <row r="445" spans="1:22" ht="58.5" customHeight="1" x14ac:dyDescent="0.25">
      <c r="A445" s="12" t="s">
        <v>1461</v>
      </c>
      <c r="B445" s="108" t="str">
        <f>VLOOKUP($A445,'PA GPS 2026 '!$A$4:$V$461,B$4,0)</f>
        <v>7000-DESPACHO DEL SUPERINTENDENTE DELEGADO PARA LA PROTECCIÓN DE DATOS PERSONALES</v>
      </c>
      <c r="C445" s="108">
        <f>VLOOKUP($A445,'PA GPS 2026 '!$A$4:$V$461,C$4,0)</f>
        <v>0</v>
      </c>
      <c r="D445" s="108" t="str">
        <f>VLOOKUP($A445,'PA GPS 2026 '!$A$4:$V$461,D$4,0)</f>
        <v>Actividad propia</v>
      </c>
      <c r="E445" s="108" t="str">
        <f>VLOOKUP($A445,'PA GPS 2026 '!$A$4:$V$461,E$4,0)</f>
        <v>7000.2.3</v>
      </c>
      <c r="F445" s="108" t="str">
        <f>VLOOKUP($A445,'PA GPS 2026 '!$A$4:$V$461,F$4,0)</f>
        <v>N/A</v>
      </c>
      <c r="G445" s="108" t="str">
        <f>VLOOKUP($A445,'PA GPS 2026 '!$A$4:$V$461,G$4,0)</f>
        <v>N/A</v>
      </c>
      <c r="H445" s="108" t="str">
        <f>VLOOKUP($A445,'PA GPS 2026 '!$A$4:$V$461,H$4,0)</f>
        <v>N/A</v>
      </c>
      <c r="I445" s="108" t="str">
        <f>VLOOKUP($A445,'PA GPS 2026 '!$A$4:$V$461,I$4,0)</f>
        <v>N/A</v>
      </c>
      <c r="J445" s="108" t="str">
        <f>VLOOKUP($A445,'PA GPS 2026 '!$A$4:$V$461,J$4,0)</f>
        <v>N/A</v>
      </c>
      <c r="K445" s="108" t="str">
        <f>VLOOKUP($A445,'PA GPS 2026 '!$A$4:$V$461,K$4,0)</f>
        <v>N/A</v>
      </c>
      <c r="L445" s="108" t="str">
        <f>VLOOKUP($A445,'PA GPS 2026 '!$A$4:$V$461,L$4,0)</f>
        <v>N/A</v>
      </c>
      <c r="M445" s="108" t="str">
        <f>VLOOKUP($A445,'PA GPS 2026 '!$A$4:$V$461,M$4,0)</f>
        <v>N/A</v>
      </c>
      <c r="N445" s="108" t="str">
        <f>VLOOKUP($A445,'PA GPS 2026 '!$A$4:$V$461,N$4,0)</f>
        <v>N/A</v>
      </c>
      <c r="O445" s="108" t="str">
        <f>VLOOKUP($A445,'PA GPS 2026 '!$A$4:$V$461,O$4,0)</f>
        <v>Revisar y aprobar la propuesta (correo de aprobación)</v>
      </c>
      <c r="P445" s="108">
        <f>VLOOKUP($A445,'PA GPS 2026 '!$A$4:$V$461,P$4,0)</f>
        <v>20</v>
      </c>
      <c r="Q445" s="108">
        <f>VLOOKUP($A445,'PA GPS 2026 '!$A$4:$V$461,Q$4,0)</f>
        <v>1</v>
      </c>
      <c r="R445" s="108" t="str">
        <f>VLOOKUP($A445,'PA GPS 2026 '!$A$4:$V$461,R$4,0)</f>
        <v>Númerica</v>
      </c>
      <c r="S445" s="108" t="str">
        <f>VLOOKUP($A445,'PA GPS 2026 '!$A$4:$V$461,S$4,0)</f>
        <v># de propuesta aprobada / 1 propuesta a aprobar</v>
      </c>
      <c r="T445" s="109">
        <f>VLOOKUP($A445,'PA GPS 2026 '!$A$4:$V$461,T$4,0)</f>
        <v>46190</v>
      </c>
      <c r="U445" s="109">
        <f>VLOOKUP($A445,'PA GPS 2026 '!$A$4:$V$461,U$4,0)</f>
        <v>46203</v>
      </c>
      <c r="V445" s="108" t="str">
        <f>VLOOKUP($A445,'PA GPS 2026 '!$A$4:$V$461,V$4,0)</f>
        <v>7000-DESPACHO DEL SUPERINTENDENTE DELEGADO PARA LA PROTECCIÓN DE DATOS PERSONALES</v>
      </c>
    </row>
    <row r="446" spans="1:22" ht="58.5" customHeight="1" x14ac:dyDescent="0.25">
      <c r="A446" s="12" t="s">
        <v>1464</v>
      </c>
      <c r="B446" s="108" t="str">
        <f>VLOOKUP($A446,'PA GPS 2026 '!$A$4:$V$461,B$4,0)</f>
        <v>7000-DESPACHO DEL SUPERINTENDENTE DELEGADO PARA LA PROTECCIÓN DE DATOS PERSONALES</v>
      </c>
      <c r="C446" s="108">
        <f>VLOOKUP($A446,'PA GPS 2026 '!$A$4:$V$461,C$4,0)</f>
        <v>0</v>
      </c>
      <c r="D446" s="108" t="str">
        <f>VLOOKUP($A446,'PA GPS 2026 '!$A$4:$V$461,D$4,0)</f>
        <v>Actividad propia</v>
      </c>
      <c r="E446" s="108" t="str">
        <f>VLOOKUP($A446,'PA GPS 2026 '!$A$4:$V$461,E$4,0)</f>
        <v>7000.2.4</v>
      </c>
      <c r="F446" s="108" t="str">
        <f>VLOOKUP($A446,'PA GPS 2026 '!$A$4:$V$461,F$4,0)</f>
        <v>N/A</v>
      </c>
      <c r="G446" s="108" t="str">
        <f>VLOOKUP($A446,'PA GPS 2026 '!$A$4:$V$461,G$4,0)</f>
        <v>N/A</v>
      </c>
      <c r="H446" s="108" t="str">
        <f>VLOOKUP($A446,'PA GPS 2026 '!$A$4:$V$461,H$4,0)</f>
        <v>N/A</v>
      </c>
      <c r="I446" s="108" t="str">
        <f>VLOOKUP($A446,'PA GPS 2026 '!$A$4:$V$461,I$4,0)</f>
        <v>N/A</v>
      </c>
      <c r="J446" s="108" t="str">
        <f>VLOOKUP($A446,'PA GPS 2026 '!$A$4:$V$461,J$4,0)</f>
        <v>N/A</v>
      </c>
      <c r="K446" s="108" t="str">
        <f>VLOOKUP($A446,'PA GPS 2026 '!$A$4:$V$461,K$4,0)</f>
        <v>N/A</v>
      </c>
      <c r="L446" s="108" t="str">
        <f>VLOOKUP($A446,'PA GPS 2026 '!$A$4:$V$461,L$4,0)</f>
        <v>N/A</v>
      </c>
      <c r="M446" s="108" t="str">
        <f>VLOOKUP($A446,'PA GPS 2026 '!$A$4:$V$461,M$4,0)</f>
        <v>N/A</v>
      </c>
      <c r="N446" s="108" t="str">
        <f>VLOOKUP($A446,'PA GPS 2026 '!$A$4:$V$461,N$4,0)</f>
        <v>N/A</v>
      </c>
      <c r="O446" s="108" t="str">
        <f>VLOOKUP($A446,'PA GPS 2026 '!$A$4:$V$461,O$4,0)</f>
        <v>Ejecutar la propuesta de difusión y realizar el evento (informe de ejeción del evento con registro fotografico)</v>
      </c>
      <c r="P446" s="108">
        <f>VLOOKUP($A446,'PA GPS 2026 '!$A$4:$V$461,P$4,0)</f>
        <v>60</v>
      </c>
      <c r="Q446" s="108">
        <f>VLOOKUP($A446,'PA GPS 2026 '!$A$4:$V$461,Q$4,0)</f>
        <v>1</v>
      </c>
      <c r="R446" s="108" t="str">
        <f>VLOOKUP($A446,'PA GPS 2026 '!$A$4:$V$461,R$4,0)</f>
        <v>Númerica</v>
      </c>
      <c r="S446" s="108" t="str">
        <f>VLOOKUP($A446,'PA GPS 2026 '!$A$4:$V$461,S$4,0)</f>
        <v># de Evento realizado / 1 Evento a realizar</v>
      </c>
      <c r="T446" s="109">
        <f>VLOOKUP($A446,'PA GPS 2026 '!$A$4:$V$461,T$4,0)</f>
        <v>46204</v>
      </c>
      <c r="U446" s="109">
        <f>VLOOKUP($A446,'PA GPS 2026 '!$A$4:$V$461,U$4,0)</f>
        <v>46240</v>
      </c>
      <c r="V446" s="108" t="str">
        <f>VLOOKUP($A446,'PA GPS 2026 '!$A$4:$V$461,V$4,0)</f>
        <v>7000-DESPACHO DEL SUPERINTENDENTE DELEGADO PARA LA PROTECCIÓN DE DATOS PERSONALES;
73-GRUPO DE TRABAJO DE COMUNICACION</v>
      </c>
    </row>
    <row r="447" spans="1:22" ht="58.5" customHeight="1" x14ac:dyDescent="0.25">
      <c r="A447" s="12" t="s">
        <v>251</v>
      </c>
      <c r="B447" s="111" t="str">
        <f>VLOOKUP($A447,'PA GPS 2026 '!$A$4:$V$461,B$4,0)</f>
        <v>7000-DESPACHO DEL SUPERINTENDENTE DELEGADO PARA LA PROTECCIÓN DE DATOS PERSONALES</v>
      </c>
      <c r="C447" s="111">
        <f>VLOOKUP($A447,'PA GPS 2026 '!$A$4:$V$461,C$4,0)</f>
        <v>0</v>
      </c>
      <c r="D447" s="111" t="str">
        <f>VLOOKUP($A447,'PA GPS 2026 '!$A$4:$V$461,D$4,0)</f>
        <v>Producto</v>
      </c>
      <c r="E447" s="111" t="str">
        <f>VLOOKUP($A447,'PA GPS 2026 '!$A$4:$V$461,E$4,0)</f>
        <v>7000.3</v>
      </c>
      <c r="F447" s="111" t="str">
        <f>VLOOKUP($A447,'PA GPS 2026 '!$A$4:$V$461,F$4,0)</f>
        <v>Operativo</v>
      </c>
      <c r="G447" s="111" t="str">
        <f>VLOOKUP($A447,'PA GPS 2026 '!$A$4:$V$461,G$4,0)</f>
        <v xml:space="preserve">Promover el enfoque preventivo, diferencial y territorial en el que hacer misional de la entidad 
</v>
      </c>
      <c r="H447" s="111" t="str">
        <f>VLOOKUP($A447,'PA GPS 2026 '!$A$4:$V$461,H$4,0)</f>
        <v xml:space="preserve">Cumplimiento de productos del PAI asociados a Promover el enfoque preventivo, diferencial y territorial en el que hacer misional de la entidad 
</v>
      </c>
      <c r="I447" s="111" t="str">
        <f>VLOOKUP($A447,'PA GPS 2026 '!$A$4:$V$461,I$4,0)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47" s="111" t="str">
        <f>VLOOKUP($A447,'PA GPS 2026 '!$A$4:$V$461,J$4,0)</f>
        <v>N/A</v>
      </c>
      <c r="K447" s="111" t="str">
        <f>VLOOKUP($A447,'PA GPS 2026 '!$A$4:$V$461,K$4,0)</f>
        <v>Si</v>
      </c>
      <c r="L447" s="111" t="str">
        <f>VLOOKUP($A447,'PA GPS 2026 '!$A$4:$V$461,L$4,0)</f>
        <v>FUNCIONAMIENTO</v>
      </c>
      <c r="M447" s="111" t="str">
        <f>VLOOKUP($A447,'PA GPS 2026 '!$A$4:$V$461,M$4,0)</f>
        <v>N/A</v>
      </c>
      <c r="N447" s="111" t="str">
        <f>VLOOKUP($A447,'PA GPS 2026 '!$A$4:$V$461,N$4,0)</f>
        <v>N/A</v>
      </c>
      <c r="O447" s="111" t="str">
        <f>VLOOKUP($A447,'PA GPS 2026 '!$A$4:$V$461,O$4,0)</f>
        <v>Campaña de divulgación para fortalecer el empoderamiento de las personas sobre sus datos, ejecutada (Pantallazos con la publicación/único entregable)</v>
      </c>
      <c r="P447" s="111">
        <f>VLOOKUP($A447,'PA GPS 2026 '!$A$4:$V$461,P$4,0)</f>
        <v>40</v>
      </c>
      <c r="Q447" s="111">
        <f>VLOOKUP($A447,'PA GPS 2026 '!$A$4:$V$461,Q$4,0)</f>
        <v>1</v>
      </c>
      <c r="R447" s="111" t="str">
        <f>VLOOKUP($A447,'PA GPS 2026 '!$A$4:$V$461,R$4,0)</f>
        <v>Númerica</v>
      </c>
      <c r="S447" s="111" t="str">
        <f>VLOOKUP($A447,'PA GPS 2026 '!$A$4:$V$461,S$4,0)</f>
        <v># de Campañas publicadas / 1 Campañas a publicar</v>
      </c>
      <c r="T447" s="112">
        <f>VLOOKUP($A447,'PA GPS 2026 '!$A$4:$V$461,T$4,0)</f>
        <v>46055</v>
      </c>
      <c r="U447" s="112">
        <f>VLOOKUP($A447,'PA GPS 2026 '!$A$4:$V$461,U$4,0)</f>
        <v>46192</v>
      </c>
      <c r="V447" s="111" t="str">
        <f>VLOOKUP($A447,'PA GPS 2026 '!$A$4:$V$461,V$4,0)</f>
        <v>7000-DESPACHO DEL SUPERINTENDENTE DELEGADO PARA LA PROTECCIÓN DE DATOS PERSONALES;
73-GRUPO DE TRABAJO DE COMUNICACION</v>
      </c>
    </row>
    <row r="448" spans="1:22" ht="58.5" customHeight="1" x14ac:dyDescent="0.25">
      <c r="A448" s="12" t="s">
        <v>252</v>
      </c>
      <c r="B448" s="108" t="str">
        <f>VLOOKUP($A448,'PA GPS 2026 '!$A$4:$V$461,B$4,0)</f>
        <v>7000-DESPACHO DEL SUPERINTENDENTE DELEGADO PARA LA PROTECCIÓN DE DATOS PERSONALES</v>
      </c>
      <c r="C448" s="108">
        <f>VLOOKUP($A448,'PA GPS 2026 '!$A$4:$V$461,C$4,0)</f>
        <v>0</v>
      </c>
      <c r="D448" s="108" t="str">
        <f>VLOOKUP($A448,'PA GPS 2026 '!$A$4:$V$461,D$4,0)</f>
        <v>Actividad propia</v>
      </c>
      <c r="E448" s="108" t="str">
        <f>VLOOKUP($A448,'PA GPS 2026 '!$A$4:$V$461,E$4,0)</f>
        <v>7000.3.1</v>
      </c>
      <c r="F448" s="108" t="str">
        <f>VLOOKUP($A448,'PA GPS 2026 '!$A$4:$V$461,F$4,0)</f>
        <v>N/A</v>
      </c>
      <c r="G448" s="108" t="str">
        <f>VLOOKUP($A448,'PA GPS 2026 '!$A$4:$V$461,G$4,0)</f>
        <v>N/A</v>
      </c>
      <c r="H448" s="108" t="str">
        <f>VLOOKUP($A448,'PA GPS 2026 '!$A$4:$V$461,H$4,0)</f>
        <v>N/A</v>
      </c>
      <c r="I448" s="108" t="str">
        <f>VLOOKUP($A448,'PA GPS 2026 '!$A$4:$V$461,I$4,0)</f>
        <v>N/A</v>
      </c>
      <c r="J448" s="108" t="str">
        <f>VLOOKUP($A448,'PA GPS 2026 '!$A$4:$V$461,J$4,0)</f>
        <v>N/A</v>
      </c>
      <c r="K448" s="108" t="str">
        <f>VLOOKUP($A448,'PA GPS 2026 '!$A$4:$V$461,K$4,0)</f>
        <v>N/A</v>
      </c>
      <c r="L448" s="108" t="str">
        <f>VLOOKUP($A448,'PA GPS 2026 '!$A$4:$V$461,L$4,0)</f>
        <v>N/A</v>
      </c>
      <c r="M448" s="108" t="str">
        <f>VLOOKUP($A448,'PA GPS 2026 '!$A$4:$V$461,M$4,0)</f>
        <v>N/A</v>
      </c>
      <c r="N448" s="108" t="str">
        <f>VLOOKUP($A448,'PA GPS 2026 '!$A$4:$V$461,N$4,0)</f>
        <v>N/A</v>
      </c>
      <c r="O448" s="108" t="str">
        <f>VLOOKUP($A448,'PA GPS 2026 '!$A$4:$V$461,O$4,0)</f>
        <v>Diligenciar y enviar al Grupo de trabajo de comunicaciones el brief  de la campaña genérica previa concertación con OSCAE. (correo electrónico con el Brief diligenciado /único entregable)</v>
      </c>
      <c r="P448" s="108">
        <f>VLOOKUP($A448,'PA GPS 2026 '!$A$4:$V$461,P$4,0)</f>
        <v>50</v>
      </c>
      <c r="Q448" s="108">
        <f>VLOOKUP($A448,'PA GPS 2026 '!$A$4:$V$461,Q$4,0)</f>
        <v>1</v>
      </c>
      <c r="R448" s="108" t="str">
        <f>VLOOKUP($A448,'PA GPS 2026 '!$A$4:$V$461,R$4,0)</f>
        <v>Númerica</v>
      </c>
      <c r="S448" s="108" t="str">
        <f>VLOOKUP($A448,'PA GPS 2026 '!$A$4:$V$461,S$4,0)</f>
        <v># de Brief de la campaña genérica diligenciado y enviado / 1 Brief de campaña genérica a diligenciar y enviar</v>
      </c>
      <c r="T448" s="109">
        <f>VLOOKUP($A448,'PA GPS 2026 '!$A$4:$V$461,T$4,0)</f>
        <v>46055</v>
      </c>
      <c r="U448" s="109">
        <f>VLOOKUP($A448,'PA GPS 2026 '!$A$4:$V$461,U$4,0)</f>
        <v>46094</v>
      </c>
      <c r="V448" s="108" t="str">
        <f>VLOOKUP($A448,'PA GPS 2026 '!$A$4:$V$461,V$4,0)</f>
        <v>7000-DESPACHO DEL SUPERINTENDENTE DELEGADO PARA LA PROTECCIÓN DE DATOS PERSONALES</v>
      </c>
    </row>
    <row r="449" spans="1:22" ht="58.5" customHeight="1" x14ac:dyDescent="0.25">
      <c r="A449" s="12" t="s">
        <v>253</v>
      </c>
      <c r="B449" s="108" t="str">
        <f>VLOOKUP($A449,'PA GPS 2026 '!$A$4:$V$461,B$4,0)</f>
        <v>7000-DESPACHO DEL SUPERINTENDENTE DELEGADO PARA LA PROTECCIÓN DE DATOS PERSONALES</v>
      </c>
      <c r="C449" s="108">
        <f>VLOOKUP($A449,'PA GPS 2026 '!$A$4:$V$461,C$4,0)</f>
        <v>0</v>
      </c>
      <c r="D449" s="108" t="str">
        <f>VLOOKUP($A449,'PA GPS 2026 '!$A$4:$V$461,D$4,0)</f>
        <v>Actividad sin participación</v>
      </c>
      <c r="E449" s="108" t="str">
        <f>VLOOKUP($A449,'PA GPS 2026 '!$A$4:$V$461,E$4,0)</f>
        <v>7000.3.2</v>
      </c>
      <c r="F449" s="108" t="str">
        <f>VLOOKUP($A449,'PA GPS 2026 '!$A$4:$V$461,F$4,0)</f>
        <v>N/A</v>
      </c>
      <c r="G449" s="108" t="str">
        <f>VLOOKUP($A449,'PA GPS 2026 '!$A$4:$V$461,G$4,0)</f>
        <v>N/A</v>
      </c>
      <c r="H449" s="108" t="str">
        <f>VLOOKUP($A449,'PA GPS 2026 '!$A$4:$V$461,H$4,0)</f>
        <v>N/A</v>
      </c>
      <c r="I449" s="108" t="str">
        <f>VLOOKUP($A449,'PA GPS 2026 '!$A$4:$V$461,I$4,0)</f>
        <v>N/A</v>
      </c>
      <c r="J449" s="108" t="str">
        <f>VLOOKUP($A449,'PA GPS 2026 '!$A$4:$V$461,J$4,0)</f>
        <v>N/A</v>
      </c>
      <c r="K449" s="108" t="str">
        <f>VLOOKUP($A449,'PA GPS 2026 '!$A$4:$V$461,K$4,0)</f>
        <v>N/A</v>
      </c>
      <c r="L449" s="108" t="str">
        <f>VLOOKUP($A449,'PA GPS 2026 '!$A$4:$V$461,L$4,0)</f>
        <v>N/A</v>
      </c>
      <c r="M449" s="108" t="str">
        <f>VLOOKUP($A449,'PA GPS 2026 '!$A$4:$V$461,M$4,0)</f>
        <v>N/A</v>
      </c>
      <c r="N449" s="108" t="str">
        <f>VLOOKUP($A449,'PA GPS 2026 '!$A$4:$V$461,N$4,0)</f>
        <v>N/A</v>
      </c>
      <c r="O449" s="108" t="str">
        <f>VLOOKUP($A449,'PA GPS 2026 '!$A$4:$V$461,O$4,0)</f>
        <v>Presentar propuesta de difusión de la campaña de divulgación   (Brief de presentación de campaña)</v>
      </c>
      <c r="P449" s="108">
        <f>VLOOKUP($A449,'PA GPS 2026 '!$A$4:$V$461,P$4,0)</f>
        <v>0</v>
      </c>
      <c r="Q449" s="108">
        <f>VLOOKUP($A449,'PA GPS 2026 '!$A$4:$V$461,Q$4,0)</f>
        <v>1</v>
      </c>
      <c r="R449" s="108" t="str">
        <f>VLOOKUP($A449,'PA GPS 2026 '!$A$4:$V$461,R$4,0)</f>
        <v>Númerica</v>
      </c>
      <c r="S449" s="108" t="str">
        <f>VLOOKUP($A449,'PA GPS 2026 '!$A$4:$V$461,S$4,0)</f>
        <v># de conceptos gráficos elaborados y presentados / 1 conceptos gráficos a elaborar y presentar</v>
      </c>
      <c r="T449" s="109">
        <f>VLOOKUP($A449,'PA GPS 2026 '!$A$4:$V$461,T$4,0)</f>
        <v>46097</v>
      </c>
      <c r="U449" s="109">
        <f>VLOOKUP($A449,'PA GPS 2026 '!$A$4:$V$461,U$4,0)</f>
        <v>46139</v>
      </c>
      <c r="V449" s="108" t="str">
        <f>VLOOKUP($A449,'PA GPS 2026 '!$A$4:$V$461,V$4,0)</f>
        <v>73-GRUPO DE TRABAJO DE COMUNICACION</v>
      </c>
    </row>
    <row r="450" spans="1:22" ht="58.5" customHeight="1" x14ac:dyDescent="0.25">
      <c r="A450" s="12" t="s">
        <v>1468</v>
      </c>
      <c r="B450" s="108" t="str">
        <f>VLOOKUP($A450,'PA GPS 2026 '!$A$4:$V$461,B$4,0)</f>
        <v>7000-DESPACHO DEL SUPERINTENDENTE DELEGADO PARA LA PROTECCIÓN DE DATOS PERSONALES</v>
      </c>
      <c r="C450" s="108">
        <f>VLOOKUP($A450,'PA GPS 2026 '!$A$4:$V$461,C$4,0)</f>
        <v>0</v>
      </c>
      <c r="D450" s="108" t="str">
        <f>VLOOKUP($A450,'PA GPS 2026 '!$A$4:$V$461,D$4,0)</f>
        <v>Actividad propia</v>
      </c>
      <c r="E450" s="108" t="str">
        <f>VLOOKUP($A450,'PA GPS 2026 '!$A$4:$V$461,E$4,0)</f>
        <v>7000.3.3</v>
      </c>
      <c r="F450" s="108" t="str">
        <f>VLOOKUP($A450,'PA GPS 2026 '!$A$4:$V$461,F$4,0)</f>
        <v>N/A</v>
      </c>
      <c r="G450" s="108" t="str">
        <f>VLOOKUP($A450,'PA GPS 2026 '!$A$4:$V$461,G$4,0)</f>
        <v>N/A</v>
      </c>
      <c r="H450" s="108" t="str">
        <f>VLOOKUP($A450,'PA GPS 2026 '!$A$4:$V$461,H$4,0)</f>
        <v>N/A</v>
      </c>
      <c r="I450" s="108" t="str">
        <f>VLOOKUP($A450,'PA GPS 2026 '!$A$4:$V$461,I$4,0)</f>
        <v>N/A</v>
      </c>
      <c r="J450" s="108" t="str">
        <f>VLOOKUP($A450,'PA GPS 2026 '!$A$4:$V$461,J$4,0)</f>
        <v>N/A</v>
      </c>
      <c r="K450" s="108" t="str">
        <f>VLOOKUP($A450,'PA GPS 2026 '!$A$4:$V$461,K$4,0)</f>
        <v>N/A</v>
      </c>
      <c r="L450" s="108" t="str">
        <f>VLOOKUP($A450,'PA GPS 2026 '!$A$4:$V$461,L$4,0)</f>
        <v>N/A</v>
      </c>
      <c r="M450" s="108" t="str">
        <f>VLOOKUP($A450,'PA GPS 2026 '!$A$4:$V$461,M$4,0)</f>
        <v>N/A</v>
      </c>
      <c r="N450" s="108" t="str">
        <f>VLOOKUP($A450,'PA GPS 2026 '!$A$4:$V$461,N$4,0)</f>
        <v>N/A</v>
      </c>
      <c r="O450" s="108" t="str">
        <f>VLOOKUP($A450,'PA GPS 2026 '!$A$4:$V$461,O$4,0)</f>
        <v>Revisar y aprobar la propuesta por parte del área responsable (única revisión) /correo electrónico con documento aprobado)</v>
      </c>
      <c r="P450" s="108">
        <f>VLOOKUP($A450,'PA GPS 2026 '!$A$4:$V$461,P$4,0)</f>
        <v>50</v>
      </c>
      <c r="Q450" s="108">
        <f>VLOOKUP($A450,'PA GPS 2026 '!$A$4:$V$461,Q$4,0)</f>
        <v>1</v>
      </c>
      <c r="R450" s="108" t="str">
        <f>VLOOKUP($A450,'PA GPS 2026 '!$A$4:$V$461,R$4,0)</f>
        <v>Númerica</v>
      </c>
      <c r="S450" s="108" t="str">
        <f>VLOOKUP($A450,'PA GPS 2026 '!$A$4:$V$461,S$4,0)</f>
        <v># de propuestas revisadas y aprobadas / 1 propuestas a revisar y aprobar</v>
      </c>
      <c r="T450" s="109">
        <f>VLOOKUP($A450,'PA GPS 2026 '!$A$4:$V$461,T$4,0)</f>
        <v>46140</v>
      </c>
      <c r="U450" s="109">
        <f>VLOOKUP($A450,'PA GPS 2026 '!$A$4:$V$461,U$4,0)</f>
        <v>46157</v>
      </c>
      <c r="V450" s="108" t="str">
        <f>VLOOKUP($A450,'PA GPS 2026 '!$A$4:$V$461,V$4,0)</f>
        <v>7000-DESPACHO DEL SUPERINTENDENTE DELEGADO PARA LA PROTECCIÓN DE DATOS PERSONALES</v>
      </c>
    </row>
    <row r="451" spans="1:22" ht="58.5" customHeight="1" x14ac:dyDescent="0.25">
      <c r="A451" s="12" t="s">
        <v>1469</v>
      </c>
      <c r="B451" s="108" t="str">
        <f>VLOOKUP($A451,'PA GPS 2026 '!$A$4:$V$461,B$4,0)</f>
        <v>7000-DESPACHO DEL SUPERINTENDENTE DELEGADO PARA LA PROTECCIÓN DE DATOS PERSONALES</v>
      </c>
      <c r="C451" s="108">
        <f>VLOOKUP($A451,'PA GPS 2026 '!$A$4:$V$461,C$4,0)</f>
        <v>0</v>
      </c>
      <c r="D451" s="108" t="str">
        <f>VLOOKUP($A451,'PA GPS 2026 '!$A$4:$V$461,D$4,0)</f>
        <v>Actividad sin participación</v>
      </c>
      <c r="E451" s="108" t="str">
        <f>VLOOKUP($A451,'PA GPS 2026 '!$A$4:$V$461,E$4,0)</f>
        <v>7000.3.4</v>
      </c>
      <c r="F451" s="108" t="str">
        <f>VLOOKUP($A451,'PA GPS 2026 '!$A$4:$V$461,F$4,0)</f>
        <v>N/A</v>
      </c>
      <c r="G451" s="108" t="str">
        <f>VLOOKUP($A451,'PA GPS 2026 '!$A$4:$V$461,G$4,0)</f>
        <v>N/A</v>
      </c>
      <c r="H451" s="108" t="str">
        <f>VLOOKUP($A451,'PA GPS 2026 '!$A$4:$V$461,H$4,0)</f>
        <v>N/A</v>
      </c>
      <c r="I451" s="108" t="str">
        <f>VLOOKUP($A451,'PA GPS 2026 '!$A$4:$V$461,I$4,0)</f>
        <v>N/A</v>
      </c>
      <c r="J451" s="108" t="str">
        <f>VLOOKUP($A451,'PA GPS 2026 '!$A$4:$V$461,J$4,0)</f>
        <v>N/A</v>
      </c>
      <c r="K451" s="108" t="str">
        <f>VLOOKUP($A451,'PA GPS 2026 '!$A$4:$V$461,K$4,0)</f>
        <v>N/A</v>
      </c>
      <c r="L451" s="108" t="str">
        <f>VLOOKUP($A451,'PA GPS 2026 '!$A$4:$V$461,L$4,0)</f>
        <v>N/A</v>
      </c>
      <c r="M451" s="108" t="str">
        <f>VLOOKUP($A451,'PA GPS 2026 '!$A$4:$V$461,M$4,0)</f>
        <v>N/A</v>
      </c>
      <c r="N451" s="108" t="str">
        <f>VLOOKUP($A451,'PA GPS 2026 '!$A$4:$V$461,N$4,0)</f>
        <v>N/A</v>
      </c>
      <c r="O451" s="108" t="str">
        <f>VLOOKUP($A451,'PA GPS 2026 '!$A$4:$V$461,O$4,0)</f>
        <v>Ejecutar la campaña  (Capturas de pantalla de la publicación de la campaña)</v>
      </c>
      <c r="P451" s="108">
        <f>VLOOKUP($A451,'PA GPS 2026 '!$A$4:$V$461,P$4,0)</f>
        <v>0</v>
      </c>
      <c r="Q451" s="108">
        <f>VLOOKUP($A451,'PA GPS 2026 '!$A$4:$V$461,Q$4,0)</f>
        <v>1</v>
      </c>
      <c r="R451" s="108" t="str">
        <f>VLOOKUP($A451,'PA GPS 2026 '!$A$4:$V$461,R$4,0)</f>
        <v>Númerica</v>
      </c>
      <c r="S451" s="108" t="str">
        <f>VLOOKUP($A451,'PA GPS 2026 '!$A$4:$V$461,S$4,0)</f>
        <v># de Campañas ejecutadas / 1 Total de Campañas a ejecutar</v>
      </c>
      <c r="T451" s="109">
        <f>VLOOKUP($A451,'PA GPS 2026 '!$A$4:$V$461,T$4,0)</f>
        <v>46161</v>
      </c>
      <c r="U451" s="109">
        <f>VLOOKUP($A451,'PA GPS 2026 '!$A$4:$V$461,U$4,0)</f>
        <v>46192</v>
      </c>
      <c r="V451" s="108" t="str">
        <f>VLOOKUP($A451,'PA GPS 2026 '!$A$4:$V$461,V$4,0)</f>
        <v>73-GRUPO DE TRABAJO DE COMUNICACION</v>
      </c>
    </row>
    <row r="452" spans="1:22" ht="58.5" customHeight="1" x14ac:dyDescent="0.25">
      <c r="A452" s="12" t="s">
        <v>261</v>
      </c>
      <c r="B452" s="111" t="str">
        <f>VLOOKUP($A452,'PA GPS 2026 '!$A$4:$V$461,B$4,0)</f>
        <v>7100-DIRECCIÓN DE INVESTIGACIONES DE PROTECCIÓN DE DATOS PERSONALES</v>
      </c>
      <c r="C452" s="111">
        <f>VLOOKUP($A452,'PA GPS 2026 '!$A$4:$V$461,C$4,0)</f>
        <v>0</v>
      </c>
      <c r="D452" s="111" t="str">
        <f>VLOOKUP($A452,'PA GPS 2026 '!$A$4:$V$461,D$4,0)</f>
        <v>Producto</v>
      </c>
      <c r="E452" s="111" t="str">
        <f>VLOOKUP($A452,'PA GPS 2026 '!$A$4:$V$461,E$4,0)</f>
        <v>7100.1</v>
      </c>
      <c r="F452" s="111" t="str">
        <f>VLOOKUP($A452,'PA GPS 2026 '!$A$4:$V$461,F$4,0)</f>
        <v>Operativo</v>
      </c>
      <c r="G452" s="111" t="str">
        <f>VLOOKUP($A452,'PA GPS 2026 '!$A$4:$V$461,G$4,0)</f>
        <v>Mejorar la oportunidad en la atención de trámites y servicios.</v>
      </c>
      <c r="H452" s="111" t="str">
        <f>VLOOKUP($A452,'PA GPS 2026 '!$A$4:$V$461,H$4,0)</f>
        <v>Avance promedio de cumplimiento de productos asociados a mejorar la oportunidad en la atención de trámites y servicios.</v>
      </c>
      <c r="I452" s="111" t="str">
        <f>VLOOKUP($A452,'PA GPS 2026 '!$A$4:$V$461,I$4,0)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52" s="111" t="str">
        <f>VLOOKUP($A452,'PA GPS 2026 '!$A$4:$V$461,J$4,0)</f>
        <v>N/A</v>
      </c>
      <c r="K452" s="111" t="str">
        <f>VLOOKUP($A452,'PA GPS 2026 '!$A$4:$V$461,K$4,0)</f>
        <v>Si</v>
      </c>
      <c r="L452" s="111" t="str">
        <f>VLOOKUP($A452,'PA GPS 2026 '!$A$4:$V$461,L$4,0)</f>
        <v>C-3503-0200-19-20104c</v>
      </c>
      <c r="M452" s="111" t="str">
        <f>VLOOKUP($A452,'PA GPS 2026 '!$A$4:$V$461,M$4,0)</f>
        <v>Política Servicio al Ciudadano_DIMENSIÓN Gestión con Valores para Resultados</v>
      </c>
      <c r="N452" s="111" t="str">
        <f>VLOOKUP($A452,'PA GPS 2026 '!$A$4:$V$461,N$4,0)</f>
        <v>N/A</v>
      </c>
      <c r="O452" s="111" t="str">
        <f>VLOOKUP($A452,'PA GPS 2026 '!$A$4:$V$461,O$4,0)</f>
        <v>Capacitaciones dirigidas a los sujetos obligados para la adecuada inscripción de sus bases de datos en el Registro Nacional de Bases de Datos (RNBD), realizadas (registros fotográficos/capturas de pantallas )</v>
      </c>
      <c r="P452" s="111">
        <f>VLOOKUP($A452,'PA GPS 2026 '!$A$4:$V$461,P$4,0)</f>
        <v>100</v>
      </c>
      <c r="Q452" s="111">
        <f>VLOOKUP($A452,'PA GPS 2026 '!$A$4:$V$461,Q$4,0)</f>
        <v>6</v>
      </c>
      <c r="R452" s="111" t="str">
        <f>VLOOKUP($A452,'PA GPS 2026 '!$A$4:$V$461,R$4,0)</f>
        <v>Númerica</v>
      </c>
      <c r="S452" s="111" t="str">
        <f>VLOOKUP($A452,'PA GPS 2026 '!$A$4:$V$461,S$4,0)</f>
        <v># de capacitaciones realizadas / 6 capacitaciones a realizar</v>
      </c>
      <c r="T452" s="112">
        <f>VLOOKUP($A452,'PA GPS 2026 '!$A$4:$V$461,T$4,0)</f>
        <v>46055</v>
      </c>
      <c r="U452" s="112">
        <f>VLOOKUP($A452,'PA GPS 2026 '!$A$4:$V$461,U$4,0)</f>
        <v>46371</v>
      </c>
      <c r="V452" s="111" t="str">
        <f>VLOOKUP($A452,'PA GPS 2026 '!$A$4:$V$461,V$4,0)</f>
        <v>73-GRUPO DE TRABAJO DE COMUNICACION;
7100-DIRECCIÓN DE INVESTIGACIONES DE PROTECCIÓN DE DATOS PERSONALES</v>
      </c>
    </row>
    <row r="453" spans="1:22" ht="58.5" customHeight="1" x14ac:dyDescent="0.25">
      <c r="A453" s="12" t="s">
        <v>263</v>
      </c>
      <c r="B453" s="108" t="str">
        <f>VLOOKUP($A453,'PA GPS 2026 '!$A$4:$V$461,B$4,0)</f>
        <v>7100-DIRECCIÓN DE INVESTIGACIONES DE PROTECCIÓN DE DATOS PERSONALES</v>
      </c>
      <c r="C453" s="108">
        <f>VLOOKUP($A453,'PA GPS 2026 '!$A$4:$V$461,C$4,0)</f>
        <v>0</v>
      </c>
      <c r="D453" s="108" t="str">
        <f>VLOOKUP($A453,'PA GPS 2026 '!$A$4:$V$461,D$4,0)</f>
        <v>Actividad propia</v>
      </c>
      <c r="E453" s="108" t="str">
        <f>VLOOKUP($A453,'PA GPS 2026 '!$A$4:$V$461,E$4,0)</f>
        <v>7100.1.1</v>
      </c>
      <c r="F453" s="108" t="str">
        <f>VLOOKUP($A453,'PA GPS 2026 '!$A$4:$V$461,F$4,0)</f>
        <v>N/A</v>
      </c>
      <c r="G453" s="108" t="str">
        <f>VLOOKUP($A453,'PA GPS 2026 '!$A$4:$V$461,G$4,0)</f>
        <v>N/A</v>
      </c>
      <c r="H453" s="108" t="str">
        <f>VLOOKUP($A453,'PA GPS 2026 '!$A$4:$V$461,H$4,0)</f>
        <v>N/A</v>
      </c>
      <c r="I453" s="108" t="str">
        <f>VLOOKUP($A453,'PA GPS 2026 '!$A$4:$V$461,I$4,0)</f>
        <v>N/A</v>
      </c>
      <c r="J453" s="108" t="str">
        <f>VLOOKUP($A453,'PA GPS 2026 '!$A$4:$V$461,J$4,0)</f>
        <v>N/A</v>
      </c>
      <c r="K453" s="108" t="str">
        <f>VLOOKUP($A453,'PA GPS 2026 '!$A$4:$V$461,K$4,0)</f>
        <v>N/A</v>
      </c>
      <c r="L453" s="108" t="str">
        <f>VLOOKUP($A453,'PA GPS 2026 '!$A$4:$V$461,L$4,0)</f>
        <v>N/A</v>
      </c>
      <c r="M453" s="108" t="str">
        <f>VLOOKUP($A453,'PA GPS 2026 '!$A$4:$V$461,M$4,0)</f>
        <v>N/A</v>
      </c>
      <c r="N453" s="108" t="str">
        <f>VLOOKUP($A453,'PA GPS 2026 '!$A$4:$V$461,N$4,0)</f>
        <v>N/A</v>
      </c>
      <c r="O453" s="108" t="str">
        <f>VLOOKUP($A453,'PA GPS 2026 '!$A$4:$V$461,O$4,0)</f>
        <v>Elaborar y enviar cronograma de capacitaciones al grupo de comunicaciones  (correo electrónico con cronograma/único entregable)</v>
      </c>
      <c r="P453" s="108">
        <f>VLOOKUP($A453,'PA GPS 2026 '!$A$4:$V$461,P$4,0)</f>
        <v>10</v>
      </c>
      <c r="Q453" s="108">
        <f>VLOOKUP($A453,'PA GPS 2026 '!$A$4:$V$461,Q$4,0)</f>
        <v>1</v>
      </c>
      <c r="R453" s="108" t="str">
        <f>VLOOKUP($A453,'PA GPS 2026 '!$A$4:$V$461,R$4,0)</f>
        <v>Númerica</v>
      </c>
      <c r="S453" s="108" t="str">
        <f>VLOOKUP($A453,'PA GPS 2026 '!$A$4:$V$461,S$4,0)</f>
        <v># de cronogramas enviados / 1 cronograma de capacitación a enviar</v>
      </c>
      <c r="T453" s="109">
        <f>VLOOKUP($A453,'PA GPS 2026 '!$A$4:$V$461,T$4,0)</f>
        <v>46055</v>
      </c>
      <c r="U453" s="109">
        <f>VLOOKUP($A453,'PA GPS 2026 '!$A$4:$V$461,U$4,0)</f>
        <v>46072</v>
      </c>
      <c r="V453" s="108" t="str">
        <f>VLOOKUP($A453,'PA GPS 2026 '!$A$4:$V$461,V$4,0)</f>
        <v>7100-DIRECCIÓN DE INVESTIGACIONES DE PROTECCIÓN DE DATOS PERSONALES</v>
      </c>
    </row>
    <row r="454" spans="1:22" ht="58.5" customHeight="1" x14ac:dyDescent="0.25">
      <c r="A454" s="12" t="s">
        <v>265</v>
      </c>
      <c r="B454" s="108" t="str">
        <f>VLOOKUP($A454,'PA GPS 2026 '!$A$4:$V$461,B$4,0)</f>
        <v>7100-DIRECCIÓN DE INVESTIGACIONES DE PROTECCIÓN DE DATOS PERSONALES</v>
      </c>
      <c r="C454" s="108">
        <f>VLOOKUP($A454,'PA GPS 2026 '!$A$4:$V$461,C$4,0)</f>
        <v>0</v>
      </c>
      <c r="D454" s="108" t="str">
        <f>VLOOKUP($A454,'PA GPS 2026 '!$A$4:$V$461,D$4,0)</f>
        <v>Actividad propia</v>
      </c>
      <c r="E454" s="108" t="str">
        <f>VLOOKUP($A454,'PA GPS 2026 '!$A$4:$V$461,E$4,0)</f>
        <v>7100.1.2</v>
      </c>
      <c r="F454" s="108" t="str">
        <f>VLOOKUP($A454,'PA GPS 2026 '!$A$4:$V$461,F$4,0)</f>
        <v>N/A</v>
      </c>
      <c r="G454" s="108" t="str">
        <f>VLOOKUP($A454,'PA GPS 2026 '!$A$4:$V$461,G$4,0)</f>
        <v>N/A</v>
      </c>
      <c r="H454" s="108" t="str">
        <f>VLOOKUP($A454,'PA GPS 2026 '!$A$4:$V$461,H$4,0)</f>
        <v>N/A</v>
      </c>
      <c r="I454" s="108" t="str">
        <f>VLOOKUP($A454,'PA GPS 2026 '!$A$4:$V$461,I$4,0)</f>
        <v>N/A</v>
      </c>
      <c r="J454" s="108" t="str">
        <f>VLOOKUP($A454,'PA GPS 2026 '!$A$4:$V$461,J$4,0)</f>
        <v>N/A</v>
      </c>
      <c r="K454" s="108" t="str">
        <f>VLOOKUP($A454,'PA GPS 2026 '!$A$4:$V$461,K$4,0)</f>
        <v>N/A</v>
      </c>
      <c r="L454" s="108" t="str">
        <f>VLOOKUP($A454,'PA GPS 2026 '!$A$4:$V$461,L$4,0)</f>
        <v>N/A</v>
      </c>
      <c r="M454" s="108" t="str">
        <f>VLOOKUP($A454,'PA GPS 2026 '!$A$4:$V$461,M$4,0)</f>
        <v>N/A</v>
      </c>
      <c r="N454" s="108" t="str">
        <f>VLOOKUP($A454,'PA GPS 2026 '!$A$4:$V$461,N$4,0)</f>
        <v>N/A</v>
      </c>
      <c r="O454" s="108" t="str">
        <f>VLOOKUP($A454,'PA GPS 2026 '!$A$4:$V$461,O$4,0)</f>
        <v>Realizar capacitaciones en temas relacionados con datos personales. (Registro fotográfico o captura de pantalla)</v>
      </c>
      <c r="P454" s="108">
        <f>VLOOKUP($A454,'PA GPS 2026 '!$A$4:$V$461,P$4,0)</f>
        <v>60</v>
      </c>
      <c r="Q454" s="108">
        <f>VLOOKUP($A454,'PA GPS 2026 '!$A$4:$V$461,Q$4,0)</f>
        <v>6</v>
      </c>
      <c r="R454" s="108" t="str">
        <f>VLOOKUP($A454,'PA GPS 2026 '!$A$4:$V$461,R$4,0)</f>
        <v>Númerica</v>
      </c>
      <c r="S454" s="108" t="str">
        <f>VLOOKUP($A454,'PA GPS 2026 '!$A$4:$V$461,S$4,0)</f>
        <v># de capacitaciones realizadas / 6 capacitaciones a realizar</v>
      </c>
      <c r="T454" s="109">
        <f>VLOOKUP($A454,'PA GPS 2026 '!$A$4:$V$461,T$4,0)</f>
        <v>46073</v>
      </c>
      <c r="U454" s="109">
        <f>VLOOKUP($A454,'PA GPS 2026 '!$A$4:$V$461,U$4,0)</f>
        <v>46356</v>
      </c>
      <c r="V454" s="108" t="str">
        <f>VLOOKUP($A454,'PA GPS 2026 '!$A$4:$V$461,V$4,0)</f>
        <v>73-GRUPO DE TRABAJO DE COMUNICACION;
7100-DIRECCIÓN DE INVESTIGACIONES DE PROTECCIÓN DE DATOS PERSONALES</v>
      </c>
    </row>
    <row r="455" spans="1:22" ht="58.5" customHeight="1" x14ac:dyDescent="0.25">
      <c r="A455" s="12" t="s">
        <v>266</v>
      </c>
      <c r="B455" s="108" t="str">
        <f>VLOOKUP($A455,'PA GPS 2026 '!$A$4:$V$461,B$4,0)</f>
        <v>7100-DIRECCIÓN DE INVESTIGACIONES DE PROTECCIÓN DE DATOS PERSONALES</v>
      </c>
      <c r="C455" s="108">
        <f>VLOOKUP($A455,'PA GPS 2026 '!$A$4:$V$461,C$4,0)</f>
        <v>0</v>
      </c>
      <c r="D455" s="108" t="str">
        <f>VLOOKUP($A455,'PA GPS 2026 '!$A$4:$V$461,D$4,0)</f>
        <v>Actividad propia</v>
      </c>
      <c r="E455" s="108" t="str">
        <f>VLOOKUP($A455,'PA GPS 2026 '!$A$4:$V$461,E$4,0)</f>
        <v>7100.1.3</v>
      </c>
      <c r="F455" s="108" t="str">
        <f>VLOOKUP($A455,'PA GPS 2026 '!$A$4:$V$461,F$4,0)</f>
        <v>N/A</v>
      </c>
      <c r="G455" s="108" t="str">
        <f>VLOOKUP($A455,'PA GPS 2026 '!$A$4:$V$461,G$4,0)</f>
        <v>N/A</v>
      </c>
      <c r="H455" s="108" t="str">
        <f>VLOOKUP($A455,'PA GPS 2026 '!$A$4:$V$461,H$4,0)</f>
        <v>N/A</v>
      </c>
      <c r="I455" s="108" t="str">
        <f>VLOOKUP($A455,'PA GPS 2026 '!$A$4:$V$461,I$4,0)</f>
        <v>N/A</v>
      </c>
      <c r="J455" s="108" t="str">
        <f>VLOOKUP($A455,'PA GPS 2026 '!$A$4:$V$461,J$4,0)</f>
        <v>N/A</v>
      </c>
      <c r="K455" s="108" t="str">
        <f>VLOOKUP($A455,'PA GPS 2026 '!$A$4:$V$461,K$4,0)</f>
        <v>N/A</v>
      </c>
      <c r="L455" s="108" t="str">
        <f>VLOOKUP($A455,'PA GPS 2026 '!$A$4:$V$461,L$4,0)</f>
        <v>N/A</v>
      </c>
      <c r="M455" s="108" t="str">
        <f>VLOOKUP($A455,'PA GPS 2026 '!$A$4:$V$461,M$4,0)</f>
        <v>N/A</v>
      </c>
      <c r="N455" s="108" t="str">
        <f>VLOOKUP($A455,'PA GPS 2026 '!$A$4:$V$461,N$4,0)</f>
        <v>N/A</v>
      </c>
      <c r="O455" s="108" t="str">
        <f>VLOOKUP($A455,'PA GPS 2026 '!$A$4:$V$461,O$4,0)</f>
        <v>Realizar informes de capacitaciones realizadas  (Informe elaborado)</v>
      </c>
      <c r="P455" s="108">
        <f>VLOOKUP($A455,'PA GPS 2026 '!$A$4:$V$461,P$4,0)</f>
        <v>30</v>
      </c>
      <c r="Q455" s="108">
        <f>VLOOKUP($A455,'PA GPS 2026 '!$A$4:$V$461,Q$4,0)</f>
        <v>6</v>
      </c>
      <c r="R455" s="108" t="str">
        <f>VLOOKUP($A455,'PA GPS 2026 '!$A$4:$V$461,R$4,0)</f>
        <v>Númerica</v>
      </c>
      <c r="S455" s="108" t="str">
        <f>VLOOKUP($A455,'PA GPS 2026 '!$A$4:$V$461,S$4,0)</f>
        <v># de informe realizado / 6 informes a realizar</v>
      </c>
      <c r="T455" s="109">
        <f>VLOOKUP($A455,'PA GPS 2026 '!$A$4:$V$461,T$4,0)</f>
        <v>46073</v>
      </c>
      <c r="U455" s="109">
        <f>VLOOKUP($A455,'PA GPS 2026 '!$A$4:$V$461,U$4,0)</f>
        <v>46371</v>
      </c>
      <c r="V455" s="108" t="str">
        <f>VLOOKUP($A455,'PA GPS 2026 '!$A$4:$V$461,V$4,0)</f>
        <v>7100-DIRECCIÓN DE INVESTIGACIONES DE PROTECCIÓN DE DATOS PERSONALES</v>
      </c>
    </row>
    <row r="456" spans="1:22" ht="58.5" customHeight="1" x14ac:dyDescent="0.25">
      <c r="A456" s="12" t="s">
        <v>269</v>
      </c>
      <c r="B456" s="111" t="str">
        <f>VLOOKUP($A456,'PA GPS 2026 '!$A$4:$V$461,B$4,0)</f>
        <v>7200-DIRECCION DE HABEAS DATA</v>
      </c>
      <c r="C456" s="111">
        <f>VLOOKUP($A456,'PA GPS 2026 '!$A$4:$V$461,C$4,0)</f>
        <v>0</v>
      </c>
      <c r="D456" s="111" t="str">
        <f>VLOOKUP($A456,'PA GPS 2026 '!$A$4:$V$461,D$4,0)</f>
        <v>Producto</v>
      </c>
      <c r="E456" s="111" t="str">
        <f>VLOOKUP($A456,'PA GPS 2026 '!$A$4:$V$461,E$4,0)</f>
        <v>7200.1</v>
      </c>
      <c r="F456" s="111" t="str">
        <f>VLOOKUP($A456,'PA GPS 2026 '!$A$4:$V$461,F$4,0)</f>
        <v>Innovador</v>
      </c>
      <c r="G456" s="111" t="str">
        <f>VLOOKUP($A456,'PA GPS 2026 '!$A$4:$V$461,G$4,0)</f>
        <v xml:space="preserve">Fortalecer la infraestructura, uso y aprovechamiento de las tecnologías de la información, para optimizar la capacidad institucional
</v>
      </c>
      <c r="H456" s="111" t="str">
        <f>VLOOKUP($A456,'PA GPS 2026 '!$A$4:$V$461,H$4,0)</f>
        <v xml:space="preserve">Cumplimiento de productos del PAI asociados a Fortalecer la infraestructura, uso y aprovechamiento de las tecnologías de la información, para optimizar la capacidad institucional
</v>
      </c>
      <c r="I456" s="111" t="str">
        <f>VLOOKUP($A456,'PA GPS 2026 '!$A$4:$V$461,I$4,0)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J456" s="111" t="str">
        <f>VLOOKUP($A456,'PA GPS 2026 '!$A$4:$V$461,J$4,0)</f>
        <v>N/A</v>
      </c>
      <c r="K456" s="111" t="str">
        <f>VLOOKUP($A456,'PA GPS 2026 '!$A$4:$V$461,K$4,0)</f>
        <v>Si</v>
      </c>
      <c r="L456" s="111" t="str">
        <f>VLOOKUP($A456,'PA GPS 2026 '!$A$4:$V$461,L$4,0)</f>
        <v>C-3503-0200-19-20104c</v>
      </c>
      <c r="M456" s="111" t="str">
        <f>VLOOKUP($A456,'PA GPS 2026 '!$A$4:$V$461,M$4,0)</f>
        <v>Política Fortalecimiento Organizacional y Simplificación de Procesos _DIMENSIÓN Gestión con Valores para Resultados</v>
      </c>
      <c r="N456" s="111" t="str">
        <f>VLOOKUP($A456,'PA GPS 2026 '!$A$4:$V$461,N$4,0)</f>
        <v>N/A</v>
      </c>
      <c r="O456" s="111" t="str">
        <f>VLOOKUP($A456,'PA GPS 2026 '!$A$4:$V$461,O$4,0)</f>
        <v>Desarrollo de un componente de inteligencia artificial (IA) para validar quejas o denuncias en la etapa preliminar de la dirección de Habeas Data para atender el volumen de reclamaciones y mejorar los tiempos de atención, implementado ( 1. Formato Acta de Entrega de Desarrollo de Software GS03-F25,  2. Documento de  presentación final)</v>
      </c>
      <c r="P456" s="111">
        <f>VLOOKUP($A456,'PA GPS 2026 '!$A$4:$V$461,P$4,0)</f>
        <v>100</v>
      </c>
      <c r="Q456" s="111">
        <f>VLOOKUP($A456,'PA GPS 2026 '!$A$4:$V$461,Q$4,0)</f>
        <v>1</v>
      </c>
      <c r="R456" s="111" t="str">
        <f>VLOOKUP($A456,'PA GPS 2026 '!$A$4:$V$461,R$4,0)</f>
        <v>Númerica</v>
      </c>
      <c r="S456" s="111" t="str">
        <f>VLOOKUP($A456,'PA GPS 2026 '!$A$4:$V$461,S$4,0)</f>
        <v># de Desarrollo implementado / 1 Desarrollo a implementar</v>
      </c>
      <c r="T456" s="112">
        <f>VLOOKUP($A456,'PA GPS 2026 '!$A$4:$V$461,T$4,0)</f>
        <v>46055</v>
      </c>
      <c r="U456" s="112">
        <f>VLOOKUP($A456,'PA GPS 2026 '!$A$4:$V$461,U$4,0)</f>
        <v>46220</v>
      </c>
      <c r="V456" s="111" t="str">
        <f>VLOOKUP($A456,'PA GPS 2026 '!$A$4:$V$461,V$4,0)</f>
        <v>20-OFICINA DE TECNOLOGÍA E INFORMÁTICA;
7200-DIRECCION DE HABEAS DATA</v>
      </c>
    </row>
    <row r="457" spans="1:22" ht="58.5" customHeight="1" x14ac:dyDescent="0.25">
      <c r="A457" s="12" t="s">
        <v>271</v>
      </c>
      <c r="B457" s="108" t="str">
        <f>VLOOKUP($A457,'PA GPS 2026 '!$A$4:$V$461,B$4,0)</f>
        <v>7200-DIRECCION DE HABEAS DATA</v>
      </c>
      <c r="C457" s="108">
        <f>VLOOKUP($A457,'PA GPS 2026 '!$A$4:$V$461,C$4,0)</f>
        <v>0</v>
      </c>
      <c r="D457" s="108" t="str">
        <f>VLOOKUP($A457,'PA GPS 2026 '!$A$4:$V$461,D$4,0)</f>
        <v>Actividad propia</v>
      </c>
      <c r="E457" s="108" t="str">
        <f>VLOOKUP($A457,'PA GPS 2026 '!$A$4:$V$461,E$4,0)</f>
        <v>7200.1.1</v>
      </c>
      <c r="F457" s="108" t="str">
        <f>VLOOKUP($A457,'PA GPS 2026 '!$A$4:$V$461,F$4,0)</f>
        <v>N/A</v>
      </c>
      <c r="G457" s="108" t="str">
        <f>VLOOKUP($A457,'PA GPS 2026 '!$A$4:$V$461,G$4,0)</f>
        <v>N/A</v>
      </c>
      <c r="H457" s="108" t="str">
        <f>VLOOKUP($A457,'PA GPS 2026 '!$A$4:$V$461,H$4,0)</f>
        <v>N/A</v>
      </c>
      <c r="I457" s="108" t="str">
        <f>VLOOKUP($A457,'PA GPS 2026 '!$A$4:$V$461,I$4,0)</f>
        <v>N/A</v>
      </c>
      <c r="J457" s="108" t="str">
        <f>VLOOKUP($A457,'PA GPS 2026 '!$A$4:$V$461,J$4,0)</f>
        <v>N/A</v>
      </c>
      <c r="K457" s="108" t="str">
        <f>VLOOKUP($A457,'PA GPS 2026 '!$A$4:$V$461,K$4,0)</f>
        <v>N/A</v>
      </c>
      <c r="L457" s="108" t="str">
        <f>VLOOKUP($A457,'PA GPS 2026 '!$A$4:$V$461,L$4,0)</f>
        <v>N/A</v>
      </c>
      <c r="M457" s="108" t="str">
        <f>VLOOKUP($A457,'PA GPS 2026 '!$A$4:$V$461,M$4,0)</f>
        <v>N/A</v>
      </c>
      <c r="N457" s="108" t="str">
        <f>VLOOKUP($A457,'PA GPS 2026 '!$A$4:$V$461,N$4,0)</f>
        <v>N/A</v>
      </c>
      <c r="O457" s="108" t="str">
        <f>VLOOKUP($A457,'PA GPS 2026 '!$A$4:$V$461,O$4,0)</f>
        <v>Elaborar y aprobar requerimiento (1. Formato Solicitud de Requerimientos a Sistemas de Información GS03-F18, 2. Formato Lista de Chequeo de Requisitos de Seguridad de la Información GS03-F27 (Opcional) )</v>
      </c>
      <c r="P457" s="108">
        <f>VLOOKUP($A457,'PA GPS 2026 '!$A$4:$V$461,P$4,0)</f>
        <v>15</v>
      </c>
      <c r="Q457" s="108">
        <f>VLOOKUP($A457,'PA GPS 2026 '!$A$4:$V$461,Q$4,0)</f>
        <v>1</v>
      </c>
      <c r="R457" s="108" t="str">
        <f>VLOOKUP($A457,'PA GPS 2026 '!$A$4:$V$461,R$4,0)</f>
        <v>Númerica</v>
      </c>
      <c r="S457" s="108" t="str">
        <f>VLOOKUP($A457,'PA GPS 2026 '!$A$4:$V$461,S$4,0)</f>
        <v># de Requerimiento elaborado / 1 Requerimiento a elaborar</v>
      </c>
      <c r="T457" s="109">
        <f>VLOOKUP($A457,'PA GPS 2026 '!$A$4:$V$461,T$4,0)</f>
        <v>46055</v>
      </c>
      <c r="U457" s="109">
        <f>VLOOKUP($A457,'PA GPS 2026 '!$A$4:$V$461,U$4,0)</f>
        <v>46080</v>
      </c>
      <c r="V457" s="108" t="str">
        <f>VLOOKUP($A457,'PA GPS 2026 '!$A$4:$V$461,V$4,0)</f>
        <v>20-OFICINA DE TECNOLOGÍA E INFORMÁTICA;
7200-DIRECCION DE HABEAS DATA</v>
      </c>
    </row>
    <row r="458" spans="1:22" ht="58.5" customHeight="1" x14ac:dyDescent="0.25">
      <c r="A458" s="12" t="s">
        <v>272</v>
      </c>
      <c r="B458" s="108" t="str">
        <f>VLOOKUP($A458,'PA GPS 2026 '!$A$4:$V$461,B$4,0)</f>
        <v>7200-DIRECCION DE HABEAS DATA</v>
      </c>
      <c r="C458" s="108">
        <f>VLOOKUP($A458,'PA GPS 2026 '!$A$4:$V$461,C$4,0)</f>
        <v>0</v>
      </c>
      <c r="D458" s="108" t="str">
        <f>VLOOKUP($A458,'PA GPS 2026 '!$A$4:$V$461,D$4,0)</f>
        <v>Actividad propia</v>
      </c>
      <c r="E458" s="108" t="str">
        <f>VLOOKUP($A458,'PA GPS 2026 '!$A$4:$V$461,E$4,0)</f>
        <v>7200.1.2</v>
      </c>
      <c r="F458" s="108" t="str">
        <f>VLOOKUP($A458,'PA GPS 2026 '!$A$4:$V$461,F$4,0)</f>
        <v>N/A</v>
      </c>
      <c r="G458" s="108" t="str">
        <f>VLOOKUP($A458,'PA GPS 2026 '!$A$4:$V$461,G$4,0)</f>
        <v>N/A</v>
      </c>
      <c r="H458" s="108" t="str">
        <f>VLOOKUP($A458,'PA GPS 2026 '!$A$4:$V$461,H$4,0)</f>
        <v>N/A</v>
      </c>
      <c r="I458" s="108" t="str">
        <f>VLOOKUP($A458,'PA GPS 2026 '!$A$4:$V$461,I$4,0)</f>
        <v>N/A</v>
      </c>
      <c r="J458" s="108" t="str">
        <f>VLOOKUP($A458,'PA GPS 2026 '!$A$4:$V$461,J$4,0)</f>
        <v>N/A</v>
      </c>
      <c r="K458" s="108" t="str">
        <f>VLOOKUP($A458,'PA GPS 2026 '!$A$4:$V$461,K$4,0)</f>
        <v>N/A</v>
      </c>
      <c r="L458" s="108" t="str">
        <f>VLOOKUP($A458,'PA GPS 2026 '!$A$4:$V$461,L$4,0)</f>
        <v>N/A</v>
      </c>
      <c r="M458" s="108" t="str">
        <f>VLOOKUP($A458,'PA GPS 2026 '!$A$4:$V$461,M$4,0)</f>
        <v>N/A</v>
      </c>
      <c r="N458" s="108" t="str">
        <f>VLOOKUP($A458,'PA GPS 2026 '!$A$4:$V$461,N$4,0)</f>
        <v>N/A</v>
      </c>
      <c r="O458" s="108" t="str">
        <f>VLOOKUP($A458,'PA GPS 2026 '!$A$4:$V$461,O$4,0)</f>
        <v>Diseñar la solución (1. Anteproyecto (Alcance, estado del arte, metodología, métricas, cronograma, etc.) / Único entregable)</v>
      </c>
      <c r="P458" s="108">
        <f>VLOOKUP($A458,'PA GPS 2026 '!$A$4:$V$461,P$4,0)</f>
        <v>15</v>
      </c>
      <c r="Q458" s="108">
        <f>VLOOKUP($A458,'PA GPS 2026 '!$A$4:$V$461,Q$4,0)</f>
        <v>1</v>
      </c>
      <c r="R458" s="108" t="str">
        <f>VLOOKUP($A458,'PA GPS 2026 '!$A$4:$V$461,R$4,0)</f>
        <v>Númerica</v>
      </c>
      <c r="S458" s="108" t="str">
        <f>VLOOKUP($A458,'PA GPS 2026 '!$A$4:$V$461,S$4,0)</f>
        <v># de Solución diseñada / 1 Solución a diseñar</v>
      </c>
      <c r="T458" s="109">
        <f>VLOOKUP($A458,'PA GPS 2026 '!$A$4:$V$461,T$4,0)</f>
        <v>46083</v>
      </c>
      <c r="U458" s="109">
        <f>VLOOKUP($A458,'PA GPS 2026 '!$A$4:$V$461,U$4,0)</f>
        <v>46112</v>
      </c>
      <c r="V458" s="108" t="str">
        <f>VLOOKUP($A458,'PA GPS 2026 '!$A$4:$V$461,V$4,0)</f>
        <v>20-OFICINA DE TECNOLOGÍA E INFORMÁTICA;
7200-DIRECCION DE HABEAS DATA</v>
      </c>
    </row>
    <row r="459" spans="1:22" ht="58.5" customHeight="1" x14ac:dyDescent="0.25">
      <c r="A459" s="12" t="s">
        <v>273</v>
      </c>
      <c r="B459" s="108" t="str">
        <f>VLOOKUP($A459,'PA GPS 2026 '!$A$4:$V$461,B$4,0)</f>
        <v>7200-DIRECCION DE HABEAS DATA</v>
      </c>
      <c r="C459" s="108">
        <f>VLOOKUP($A459,'PA GPS 2026 '!$A$4:$V$461,C$4,0)</f>
        <v>0</v>
      </c>
      <c r="D459" s="108" t="str">
        <f>VLOOKUP($A459,'PA GPS 2026 '!$A$4:$V$461,D$4,0)</f>
        <v>Actividad propia</v>
      </c>
      <c r="E459" s="108" t="str">
        <f>VLOOKUP($A459,'PA GPS 2026 '!$A$4:$V$461,E$4,0)</f>
        <v>7200.1.3</v>
      </c>
      <c r="F459" s="108" t="str">
        <f>VLOOKUP($A459,'PA GPS 2026 '!$A$4:$V$461,F$4,0)</f>
        <v>N/A</v>
      </c>
      <c r="G459" s="108" t="str">
        <f>VLOOKUP($A459,'PA GPS 2026 '!$A$4:$V$461,G$4,0)</f>
        <v>N/A</v>
      </c>
      <c r="H459" s="108" t="str">
        <f>VLOOKUP($A459,'PA GPS 2026 '!$A$4:$V$461,H$4,0)</f>
        <v>N/A</v>
      </c>
      <c r="I459" s="108" t="str">
        <f>VLOOKUP($A459,'PA GPS 2026 '!$A$4:$V$461,I$4,0)</f>
        <v>N/A</v>
      </c>
      <c r="J459" s="108" t="str">
        <f>VLOOKUP($A459,'PA GPS 2026 '!$A$4:$V$461,J$4,0)</f>
        <v>N/A</v>
      </c>
      <c r="K459" s="108" t="str">
        <f>VLOOKUP($A459,'PA GPS 2026 '!$A$4:$V$461,K$4,0)</f>
        <v>N/A</v>
      </c>
      <c r="L459" s="108" t="str">
        <f>VLOOKUP($A459,'PA GPS 2026 '!$A$4:$V$461,L$4,0)</f>
        <v>N/A</v>
      </c>
      <c r="M459" s="108" t="str">
        <f>VLOOKUP($A459,'PA GPS 2026 '!$A$4:$V$461,M$4,0)</f>
        <v>N/A</v>
      </c>
      <c r="N459" s="108" t="str">
        <f>VLOOKUP($A459,'PA GPS 2026 '!$A$4:$V$461,N$4,0)</f>
        <v>N/A</v>
      </c>
      <c r="O459" s="108" t="str">
        <f>VLOOKUP($A459,'PA GPS 2026 '!$A$4:$V$461,O$4,0)</f>
        <v>Planeación y gestión de la solución  (1. Reporte planeación de tareas, línea base de requerimientos (historias de usuario) y entregables  en la herramienta devops 2. plan de pruebas diseñado y registrado en la herramienta devops)</v>
      </c>
      <c r="P459" s="108">
        <f>VLOOKUP($A459,'PA GPS 2026 '!$A$4:$V$461,P$4,0)</f>
        <v>20</v>
      </c>
      <c r="Q459" s="108">
        <f>VLOOKUP($A459,'PA GPS 2026 '!$A$4:$V$461,Q$4,0)</f>
        <v>1</v>
      </c>
      <c r="R459" s="108" t="str">
        <f>VLOOKUP($A459,'PA GPS 2026 '!$A$4:$V$461,R$4,0)</f>
        <v>Númerica</v>
      </c>
      <c r="S459" s="108" t="str">
        <f>VLOOKUP($A459,'PA GPS 2026 '!$A$4:$V$461,S$4,0)</f>
        <v># de Solución gestionada / 1 Solución a gestionar</v>
      </c>
      <c r="T459" s="109">
        <f>VLOOKUP($A459,'PA GPS 2026 '!$A$4:$V$461,T$4,0)</f>
        <v>46083</v>
      </c>
      <c r="U459" s="109">
        <f>VLOOKUP($A459,'PA GPS 2026 '!$A$4:$V$461,U$4,0)</f>
        <v>46112</v>
      </c>
      <c r="V459" s="108" t="str">
        <f>VLOOKUP($A459,'PA GPS 2026 '!$A$4:$V$461,V$4,0)</f>
        <v>20-OFICINA DE TECNOLOGÍA E INFORMÁTICA;
7200-DIRECCION DE HABEAS DATA</v>
      </c>
    </row>
    <row r="460" spans="1:22" ht="58.5" customHeight="1" x14ac:dyDescent="0.25">
      <c r="A460" s="12" t="s">
        <v>274</v>
      </c>
      <c r="B460" s="108" t="str">
        <f>VLOOKUP($A460,'PA GPS 2026 '!$A$4:$V$461,B$4,0)</f>
        <v>7200-DIRECCION DE HABEAS DATA</v>
      </c>
      <c r="C460" s="108">
        <f>VLOOKUP($A460,'PA GPS 2026 '!$A$4:$V$461,C$4,0)</f>
        <v>0</v>
      </c>
      <c r="D460" s="108" t="str">
        <f>VLOOKUP($A460,'PA GPS 2026 '!$A$4:$V$461,D$4,0)</f>
        <v>Actividad propia</v>
      </c>
      <c r="E460" s="108" t="str">
        <f>VLOOKUP($A460,'PA GPS 2026 '!$A$4:$V$461,E$4,0)</f>
        <v>7200.1.4</v>
      </c>
      <c r="F460" s="108" t="str">
        <f>VLOOKUP($A460,'PA GPS 2026 '!$A$4:$V$461,F$4,0)</f>
        <v>N/A</v>
      </c>
      <c r="G460" s="108" t="str">
        <f>VLOOKUP($A460,'PA GPS 2026 '!$A$4:$V$461,G$4,0)</f>
        <v>N/A</v>
      </c>
      <c r="H460" s="108" t="str">
        <f>VLOOKUP($A460,'PA GPS 2026 '!$A$4:$V$461,H$4,0)</f>
        <v>N/A</v>
      </c>
      <c r="I460" s="108" t="str">
        <f>VLOOKUP($A460,'PA GPS 2026 '!$A$4:$V$461,I$4,0)</f>
        <v>N/A</v>
      </c>
      <c r="J460" s="108" t="str">
        <f>VLOOKUP($A460,'PA GPS 2026 '!$A$4:$V$461,J$4,0)</f>
        <v>N/A</v>
      </c>
      <c r="K460" s="108" t="str">
        <f>VLOOKUP($A460,'PA GPS 2026 '!$A$4:$V$461,K$4,0)</f>
        <v>N/A</v>
      </c>
      <c r="L460" s="108" t="str">
        <f>VLOOKUP($A460,'PA GPS 2026 '!$A$4:$V$461,L$4,0)</f>
        <v>N/A</v>
      </c>
      <c r="M460" s="108" t="str">
        <f>VLOOKUP($A460,'PA GPS 2026 '!$A$4:$V$461,M$4,0)</f>
        <v>N/A</v>
      </c>
      <c r="N460" s="108" t="str">
        <f>VLOOKUP($A460,'PA GPS 2026 '!$A$4:$V$461,N$4,0)</f>
        <v>N/A</v>
      </c>
      <c r="O460" s="108" t="str">
        <f>VLOOKUP($A460,'PA GPS 2026 '!$A$4:$V$461,O$4,0)</f>
        <v>Desarrollar la solución (1. Captura de pantalla del Código fuente registrado en devops / 2. Captura de pantalla  de casos de prueba ejecutados por desarrollo. 3. Informe de desarrollo )</v>
      </c>
      <c r="P460" s="108">
        <f>VLOOKUP($A460,'PA GPS 2026 '!$A$4:$V$461,P$4,0)</f>
        <v>20</v>
      </c>
      <c r="Q460" s="108">
        <f>VLOOKUP($A460,'PA GPS 2026 '!$A$4:$V$461,Q$4,0)</f>
        <v>1</v>
      </c>
      <c r="R460" s="108" t="str">
        <f>VLOOKUP($A460,'PA GPS 2026 '!$A$4:$V$461,R$4,0)</f>
        <v>Númerica</v>
      </c>
      <c r="S460" s="108" t="str">
        <f>VLOOKUP($A460,'PA GPS 2026 '!$A$4:$V$461,S$4,0)</f>
        <v># de Solución Desarrollada / 1 Solución a desarrollar</v>
      </c>
      <c r="T460" s="109">
        <f>VLOOKUP($A460,'PA GPS 2026 '!$A$4:$V$461,T$4,0)</f>
        <v>46113</v>
      </c>
      <c r="U460" s="109">
        <f>VLOOKUP($A460,'PA GPS 2026 '!$A$4:$V$461,U$4,0)</f>
        <v>46220</v>
      </c>
      <c r="V460" s="108" t="str">
        <f>VLOOKUP($A460,'PA GPS 2026 '!$A$4:$V$461,V$4,0)</f>
        <v>20-OFICINA DE TECNOLOGÍA E INFORMÁTICA;
7200-DIRECCION DE HABEAS DATA</v>
      </c>
    </row>
    <row r="461" spans="1:22" ht="58.5" customHeight="1" x14ac:dyDescent="0.25">
      <c r="A461" s="12" t="s">
        <v>1480</v>
      </c>
      <c r="B461" s="108" t="str">
        <f>VLOOKUP($A461,'PA GPS 2026 '!$A$4:$V$461,B$4,0)</f>
        <v>7200-DIRECCION DE HABEAS DATA</v>
      </c>
      <c r="C461" s="108">
        <f>VLOOKUP($A461,'PA GPS 2026 '!$A$4:$V$461,C$4,0)</f>
        <v>0</v>
      </c>
      <c r="D461" s="108" t="str">
        <f>VLOOKUP($A461,'PA GPS 2026 '!$A$4:$V$461,D$4,0)</f>
        <v>Actividad propia</v>
      </c>
      <c r="E461" s="108" t="str">
        <f>VLOOKUP($A461,'PA GPS 2026 '!$A$4:$V$461,E$4,0)</f>
        <v>7200.1.5</v>
      </c>
      <c r="F461" s="108" t="str">
        <f>VLOOKUP($A461,'PA GPS 2026 '!$A$4:$V$461,F$4,0)</f>
        <v>N/A</v>
      </c>
      <c r="G461" s="108" t="str">
        <f>VLOOKUP($A461,'PA GPS 2026 '!$A$4:$V$461,G$4,0)</f>
        <v>N/A</v>
      </c>
      <c r="H461" s="108" t="str">
        <f>VLOOKUP($A461,'PA GPS 2026 '!$A$4:$V$461,H$4,0)</f>
        <v>N/A</v>
      </c>
      <c r="I461" s="108" t="str">
        <f>VLOOKUP($A461,'PA GPS 2026 '!$A$4:$V$461,I$4,0)</f>
        <v>N/A</v>
      </c>
      <c r="J461" s="108" t="str">
        <f>VLOOKUP($A461,'PA GPS 2026 '!$A$4:$V$461,J$4,0)</f>
        <v>N/A</v>
      </c>
      <c r="K461" s="108" t="str">
        <f>VLOOKUP($A461,'PA GPS 2026 '!$A$4:$V$461,K$4,0)</f>
        <v>N/A</v>
      </c>
      <c r="L461" s="108" t="str">
        <f>VLOOKUP($A461,'PA GPS 2026 '!$A$4:$V$461,L$4,0)</f>
        <v>N/A</v>
      </c>
      <c r="M461" s="108" t="str">
        <f>VLOOKUP($A461,'PA GPS 2026 '!$A$4:$V$461,M$4,0)</f>
        <v>N/A</v>
      </c>
      <c r="N461" s="108" t="str">
        <f>VLOOKUP($A461,'PA GPS 2026 '!$A$4:$V$461,N$4,0)</f>
        <v>N/A</v>
      </c>
      <c r="O461" s="108" t="str">
        <f>VLOOKUP($A461,'PA GPS 2026 '!$A$4:$V$461,O$4,0)</f>
        <v>Pruebas de aceptación (1.Captura de pantalla  de casos de prueba ejecutados para aceptación / 2. Formato Acta de Prueba de Desarrollo de Software GS03-F26 )</v>
      </c>
      <c r="P461" s="108">
        <f>VLOOKUP($A461,'PA GPS 2026 '!$A$4:$V$461,P$4,0)</f>
        <v>10</v>
      </c>
      <c r="Q461" s="108">
        <f>VLOOKUP($A461,'PA GPS 2026 '!$A$4:$V$461,Q$4,0)</f>
        <v>1</v>
      </c>
      <c r="R461" s="108" t="str">
        <f>VLOOKUP($A461,'PA GPS 2026 '!$A$4:$V$461,R$4,0)</f>
        <v>Númerica</v>
      </c>
      <c r="S461" s="108" t="str">
        <f>VLOOKUP($A461,'PA GPS 2026 '!$A$4:$V$461,S$4,0)</f>
        <v># de Formato de pruebas realizadas / 1 Formato de pruebas a realizar</v>
      </c>
      <c r="T461" s="109">
        <f>VLOOKUP($A461,'PA GPS 2026 '!$A$4:$V$461,T$4,0)</f>
        <v>46113</v>
      </c>
      <c r="U461" s="109">
        <f>VLOOKUP($A461,'PA GPS 2026 '!$A$4:$V$461,U$4,0)</f>
        <v>46220</v>
      </c>
      <c r="V461" s="108" t="str">
        <f>VLOOKUP($A461,'PA GPS 2026 '!$A$4:$V$461,V$4,0)</f>
        <v>20-OFICINA DE TECNOLOGÍA E INFORMÁTICA;
7200-DIRECCION DE HABEAS DATA</v>
      </c>
    </row>
    <row r="462" spans="1:22" ht="58.5" customHeight="1" x14ac:dyDescent="0.25">
      <c r="A462" s="12" t="s">
        <v>1483</v>
      </c>
      <c r="B462" s="108" t="str">
        <f>VLOOKUP($A462,'PA GPS 2026 '!$A$4:$V$461,B$4,0)</f>
        <v>7200-DIRECCION DE HABEAS DATA</v>
      </c>
      <c r="C462" s="108">
        <f>VLOOKUP($A462,'PA GPS 2026 '!$A$4:$V$461,C$4,0)</f>
        <v>0</v>
      </c>
      <c r="D462" s="108" t="str">
        <f>VLOOKUP($A462,'PA GPS 2026 '!$A$4:$V$461,D$4,0)</f>
        <v>Actividad propia</v>
      </c>
      <c r="E462" s="108" t="str">
        <f>VLOOKUP($A462,'PA GPS 2026 '!$A$4:$V$461,E$4,0)</f>
        <v>7200.1.6</v>
      </c>
      <c r="F462" s="108" t="str">
        <f>VLOOKUP($A462,'PA GPS 2026 '!$A$4:$V$461,F$4,0)</f>
        <v>N/A</v>
      </c>
      <c r="G462" s="108" t="str">
        <f>VLOOKUP($A462,'PA GPS 2026 '!$A$4:$V$461,G$4,0)</f>
        <v>N/A</v>
      </c>
      <c r="H462" s="108" t="str">
        <f>VLOOKUP($A462,'PA GPS 2026 '!$A$4:$V$461,H$4,0)</f>
        <v>N/A</v>
      </c>
      <c r="I462" s="108" t="str">
        <f>VLOOKUP($A462,'PA GPS 2026 '!$A$4:$V$461,I$4,0)</f>
        <v>N/A</v>
      </c>
      <c r="J462" s="108" t="str">
        <f>VLOOKUP($A462,'PA GPS 2026 '!$A$4:$V$461,J$4,0)</f>
        <v>N/A</v>
      </c>
      <c r="K462" s="108" t="str">
        <f>VLOOKUP($A462,'PA GPS 2026 '!$A$4:$V$461,K$4,0)</f>
        <v>N/A</v>
      </c>
      <c r="L462" s="108" t="str">
        <f>VLOOKUP($A462,'PA GPS 2026 '!$A$4:$V$461,L$4,0)</f>
        <v>N/A</v>
      </c>
      <c r="M462" s="108" t="str">
        <f>VLOOKUP($A462,'PA GPS 2026 '!$A$4:$V$461,M$4,0)</f>
        <v>N/A</v>
      </c>
      <c r="N462" s="108" t="str">
        <f>VLOOKUP($A462,'PA GPS 2026 '!$A$4:$V$461,N$4,0)</f>
        <v>N/A</v>
      </c>
      <c r="O462" s="108" t="str">
        <f>VLOOKUP($A462,'PA GPS 2026 '!$A$4:$V$461,O$4,0)</f>
        <v>Realizar la documentación y despliegue en producción sujeto a resultados de pruebas (1. Formato Arquitectura de Software GS03F21, ya sea nuevo o actualizado, 2. Formato Manual Técnico GS03-F22 y 3. Formato Manual de Usuario GS03-F24 nuevo o actualizado)</v>
      </c>
      <c r="P462" s="108">
        <f>VLOOKUP($A462,'PA GPS 2026 '!$A$4:$V$461,P$4,0)</f>
        <v>10</v>
      </c>
      <c r="Q462" s="108">
        <f>VLOOKUP($A462,'PA GPS 2026 '!$A$4:$V$461,Q$4,0)</f>
        <v>1</v>
      </c>
      <c r="R462" s="108" t="str">
        <f>VLOOKUP($A462,'PA GPS 2026 '!$A$4:$V$461,R$4,0)</f>
        <v>Númerica</v>
      </c>
      <c r="S462" s="108" t="str">
        <f>VLOOKUP($A462,'PA GPS 2026 '!$A$4:$V$461,S$4,0)</f>
        <v># de Documento de despliegue realizado / 1 Documento de despliegue a realizar</v>
      </c>
      <c r="T462" s="109">
        <f>VLOOKUP($A462,'PA GPS 2026 '!$A$4:$V$461,T$4,0)</f>
        <v>46113</v>
      </c>
      <c r="U462" s="109">
        <f>VLOOKUP($A462,'PA GPS 2026 '!$A$4:$V$461,U$4,0)</f>
        <v>46220</v>
      </c>
      <c r="V462" s="108" t="str">
        <f>VLOOKUP($A462,'PA GPS 2026 '!$A$4:$V$461,V$4,0)</f>
        <v>20-OFICINA DE TECNOLOGÍA E INFORMÁTICA;
7200-DIRECCION DE HABEAS DATA</v>
      </c>
    </row>
    <row r="463" spans="1:22" ht="58.5" customHeight="1" x14ac:dyDescent="0.25">
      <c r="A463" s="12" t="s">
        <v>1486</v>
      </c>
      <c r="B463" s="108" t="str">
        <f>VLOOKUP($A463,'PA GPS 2026 '!$A$4:$V$461,B$4,0)</f>
        <v>7200-DIRECCION DE HABEAS DATA</v>
      </c>
      <c r="C463" s="108">
        <f>VLOOKUP($A463,'PA GPS 2026 '!$A$4:$V$461,C$4,0)</f>
        <v>0</v>
      </c>
      <c r="D463" s="108" t="str">
        <f>VLOOKUP($A463,'PA GPS 2026 '!$A$4:$V$461,D$4,0)</f>
        <v>Actividad propia</v>
      </c>
      <c r="E463" s="108" t="str">
        <f>VLOOKUP($A463,'PA GPS 2026 '!$A$4:$V$461,E$4,0)</f>
        <v>7200.1.7</v>
      </c>
      <c r="F463" s="108" t="str">
        <f>VLOOKUP($A463,'PA GPS 2026 '!$A$4:$V$461,F$4,0)</f>
        <v>N/A</v>
      </c>
      <c r="G463" s="108" t="str">
        <f>VLOOKUP($A463,'PA GPS 2026 '!$A$4:$V$461,G$4,0)</f>
        <v>N/A</v>
      </c>
      <c r="H463" s="108" t="str">
        <f>VLOOKUP($A463,'PA GPS 2026 '!$A$4:$V$461,H$4,0)</f>
        <v>N/A</v>
      </c>
      <c r="I463" s="108" t="str">
        <f>VLOOKUP($A463,'PA GPS 2026 '!$A$4:$V$461,I$4,0)</f>
        <v>N/A</v>
      </c>
      <c r="J463" s="108" t="str">
        <f>VLOOKUP($A463,'PA GPS 2026 '!$A$4:$V$461,J$4,0)</f>
        <v>N/A</v>
      </c>
      <c r="K463" s="108" t="str">
        <f>VLOOKUP($A463,'PA GPS 2026 '!$A$4:$V$461,K$4,0)</f>
        <v>N/A</v>
      </c>
      <c r="L463" s="108" t="str">
        <f>VLOOKUP($A463,'PA GPS 2026 '!$A$4:$V$461,L$4,0)</f>
        <v>N/A</v>
      </c>
      <c r="M463" s="108" t="str">
        <f>VLOOKUP($A463,'PA GPS 2026 '!$A$4:$V$461,M$4,0)</f>
        <v>N/A</v>
      </c>
      <c r="N463" s="108" t="str">
        <f>VLOOKUP($A463,'PA GPS 2026 '!$A$4:$V$461,N$4,0)</f>
        <v>N/A</v>
      </c>
      <c r="O463" s="108" t="str">
        <f>VLOOKUP($A463,'PA GPS 2026 '!$A$4:$V$461,O$4,0)</f>
        <v>Realizar cierre del proyecto y socialización ( 1. Formato Acta de Entrega de Desarrollo de Software GS03-F25,  2. Documento de  presentación final)</v>
      </c>
      <c r="P463" s="108">
        <f>VLOOKUP($A463,'PA GPS 2026 '!$A$4:$V$461,P$4,0)</f>
        <v>10</v>
      </c>
      <c r="Q463" s="108">
        <f>VLOOKUP($A463,'PA GPS 2026 '!$A$4:$V$461,Q$4,0)</f>
        <v>1</v>
      </c>
      <c r="R463" s="108" t="str">
        <f>VLOOKUP($A463,'PA GPS 2026 '!$A$4:$V$461,R$4,0)</f>
        <v>Númerica</v>
      </c>
      <c r="S463" s="108" t="str">
        <f>VLOOKUP($A463,'PA GPS 2026 '!$A$4:$V$461,S$4,0)</f>
        <v># de Documento de presentación final / 1 Documento de presentación final a presentar</v>
      </c>
      <c r="T463" s="109">
        <f>VLOOKUP($A463,'PA GPS 2026 '!$A$4:$V$461,T$4,0)</f>
        <v>46204</v>
      </c>
      <c r="U463" s="109">
        <f>VLOOKUP($A463,'PA GPS 2026 '!$A$4:$V$461,U$4,0)</f>
        <v>46220</v>
      </c>
      <c r="V463" s="108" t="str">
        <f>VLOOKUP($A463,'PA GPS 2026 '!$A$4:$V$461,V$4,0)</f>
        <v>20-OFICINA DE TECNOLOGÍA E INFORMÁTICA;
7200-DIRECCION DE HABEAS DATA</v>
      </c>
    </row>
  </sheetData>
  <autoFilter ref="A5:W463" xr:uid="{42FF16A9-EC1A-4B95-B996-96DF87FDE5DF}"/>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DCF-5FE5-46F4-898C-982FB2B03759}">
  <dimension ref="B1:V78"/>
  <sheetViews>
    <sheetView view="pageBreakPreview" zoomScale="60" zoomScaleNormal="100" workbookViewId="0">
      <selection activeCell="D8" sqref="D8"/>
    </sheetView>
  </sheetViews>
  <sheetFormatPr baseColWidth="10" defaultRowHeight="15" x14ac:dyDescent="0.25"/>
  <cols>
    <col min="1" max="1" width="4.140625" customWidth="1"/>
    <col min="2" max="2" width="54.42578125" customWidth="1"/>
    <col min="3" max="6" width="39.42578125" customWidth="1"/>
    <col min="7" max="7" width="28.28515625" customWidth="1"/>
    <col min="8" max="8" width="6.7109375" customWidth="1"/>
    <col min="9" max="9" width="11.42578125" style="3"/>
    <col min="10" max="10" width="57.5703125" style="3" customWidth="1"/>
    <col min="11" max="11" width="5.42578125" customWidth="1"/>
    <col min="13" max="13" width="51.28515625" customWidth="1"/>
    <col min="14" max="14" width="5.7109375" customWidth="1"/>
    <col min="16" max="16" width="56.42578125" customWidth="1"/>
    <col min="17" max="17" width="5" customWidth="1"/>
    <col min="18" max="18" width="19" customWidth="1"/>
    <col min="19" max="19" width="85.7109375" customWidth="1"/>
    <col min="20" max="20" width="4.5703125" customWidth="1"/>
    <col min="21" max="21" width="37" style="18" customWidth="1"/>
    <col min="22" max="22" width="92.42578125" style="33" customWidth="1"/>
  </cols>
  <sheetData>
    <row r="1" spans="2:22" ht="95.25" customHeight="1" x14ac:dyDescent="0.25">
      <c r="B1" s="67" t="s">
        <v>749</v>
      </c>
    </row>
    <row r="2" spans="2:22" ht="75" x14ac:dyDescent="0.25">
      <c r="B2" s="53" t="s">
        <v>556</v>
      </c>
      <c r="C2" s="54" t="s">
        <v>588</v>
      </c>
      <c r="I2" s="53" t="s">
        <v>558</v>
      </c>
      <c r="J2" s="55" t="s">
        <v>589</v>
      </c>
      <c r="V2" s="18"/>
    </row>
    <row r="3" spans="2:22" x14ac:dyDescent="0.25">
      <c r="V3" s="18"/>
    </row>
    <row r="4" spans="2:22" ht="30" x14ac:dyDescent="0.25">
      <c r="B4" s="250" t="s">
        <v>590</v>
      </c>
      <c r="C4" s="251" t="s">
        <v>591</v>
      </c>
      <c r="D4" s="252"/>
      <c r="E4" s="252"/>
      <c r="F4" s="253"/>
      <c r="G4" s="56" t="s">
        <v>592</v>
      </c>
      <c r="V4" s="66"/>
    </row>
    <row r="5" spans="2:22" ht="30" x14ac:dyDescent="0.25">
      <c r="B5" s="250"/>
      <c r="C5" s="57" t="s">
        <v>593</v>
      </c>
      <c r="D5" s="57" t="s">
        <v>594</v>
      </c>
      <c r="E5" s="57" t="s">
        <v>595</v>
      </c>
      <c r="F5" s="57" t="s">
        <v>596</v>
      </c>
      <c r="G5" s="58" t="s">
        <v>597</v>
      </c>
      <c r="I5" s="56" t="s">
        <v>598</v>
      </c>
      <c r="J5" s="59" t="s">
        <v>599</v>
      </c>
      <c r="L5" s="56" t="s">
        <v>656</v>
      </c>
      <c r="M5" s="59" t="s">
        <v>657</v>
      </c>
      <c r="O5" s="56" t="s">
        <v>701</v>
      </c>
      <c r="P5" s="59" t="s">
        <v>702</v>
      </c>
      <c r="R5" s="56" t="s">
        <v>733</v>
      </c>
      <c r="S5" s="59" t="s">
        <v>734</v>
      </c>
      <c r="U5" s="64" t="s">
        <v>747</v>
      </c>
      <c r="V5" s="64" t="s">
        <v>748</v>
      </c>
    </row>
    <row r="6" spans="2:22" ht="57" x14ac:dyDescent="0.25">
      <c r="B6" s="60" t="s">
        <v>543</v>
      </c>
      <c r="C6" s="60" t="s">
        <v>600</v>
      </c>
      <c r="D6" s="60" t="s">
        <v>601</v>
      </c>
      <c r="E6" s="60" t="s">
        <v>602</v>
      </c>
      <c r="F6" s="60" t="s">
        <v>603</v>
      </c>
      <c r="G6" s="60" t="s">
        <v>604</v>
      </c>
      <c r="I6" s="61" t="s">
        <v>605</v>
      </c>
      <c r="J6" s="61" t="s">
        <v>606</v>
      </c>
      <c r="L6" s="61" t="s">
        <v>658</v>
      </c>
      <c r="M6" s="61" t="s">
        <v>659</v>
      </c>
      <c r="O6" s="61" t="s">
        <v>703</v>
      </c>
      <c r="P6" s="61" t="s">
        <v>673</v>
      </c>
      <c r="R6" s="61" t="s">
        <v>735</v>
      </c>
      <c r="S6" s="61" t="s">
        <v>736</v>
      </c>
      <c r="U6" s="65" t="s">
        <v>19</v>
      </c>
      <c r="V6" s="40" t="s">
        <v>741</v>
      </c>
    </row>
    <row r="7" spans="2:22" ht="60" x14ac:dyDescent="0.25">
      <c r="B7" s="60" t="s">
        <v>607</v>
      </c>
      <c r="C7" s="60" t="s">
        <v>600</v>
      </c>
      <c r="D7" s="60" t="s">
        <v>608</v>
      </c>
      <c r="E7" s="60" t="s">
        <v>609</v>
      </c>
      <c r="F7" s="60" t="s">
        <v>610</v>
      </c>
      <c r="G7" s="60" t="s">
        <v>604</v>
      </c>
      <c r="I7" s="61" t="s">
        <v>611</v>
      </c>
      <c r="J7" s="61" t="s">
        <v>612</v>
      </c>
      <c r="L7" s="61" t="s">
        <v>660</v>
      </c>
      <c r="M7" s="61" t="s">
        <v>661</v>
      </c>
      <c r="O7" s="61" t="s">
        <v>704</v>
      </c>
      <c r="P7" s="61" t="s">
        <v>675</v>
      </c>
      <c r="R7" s="61" t="s">
        <v>737</v>
      </c>
      <c r="S7" s="61" t="s">
        <v>738</v>
      </c>
      <c r="U7" s="65" t="s">
        <v>21</v>
      </c>
      <c r="V7" s="40" t="s">
        <v>742</v>
      </c>
    </row>
    <row r="8" spans="2:22" ht="71.25" x14ac:dyDescent="0.25">
      <c r="B8" s="60" t="s">
        <v>613</v>
      </c>
      <c r="C8" s="60" t="s">
        <v>614</v>
      </c>
      <c r="D8" s="60" t="s">
        <v>615</v>
      </c>
      <c r="E8" s="60" t="s">
        <v>616</v>
      </c>
      <c r="F8" s="60" t="s">
        <v>617</v>
      </c>
      <c r="G8" s="60" t="s">
        <v>604</v>
      </c>
      <c r="I8" s="61" t="s">
        <v>618</v>
      </c>
      <c r="J8" s="61" t="s">
        <v>619</v>
      </c>
      <c r="L8" s="61" t="s">
        <v>662</v>
      </c>
      <c r="M8" s="61" t="s">
        <v>663</v>
      </c>
      <c r="O8" s="61" t="s">
        <v>705</v>
      </c>
      <c r="P8" s="61" t="s">
        <v>689</v>
      </c>
      <c r="U8" s="65" t="s">
        <v>15</v>
      </c>
      <c r="V8" s="40" t="s">
        <v>743</v>
      </c>
    </row>
    <row r="9" spans="2:22" ht="57" x14ac:dyDescent="0.25">
      <c r="B9" s="60" t="s">
        <v>620</v>
      </c>
      <c r="C9" s="60" t="s">
        <v>614</v>
      </c>
      <c r="D9" s="60" t="s">
        <v>615</v>
      </c>
      <c r="E9" s="60" t="s">
        <v>616</v>
      </c>
      <c r="F9" s="60" t="s">
        <v>621</v>
      </c>
      <c r="G9" s="60" t="s">
        <v>622</v>
      </c>
      <c r="I9" s="61" t="s">
        <v>623</v>
      </c>
      <c r="J9" s="61" t="s">
        <v>624</v>
      </c>
      <c r="L9" s="61" t="s">
        <v>664</v>
      </c>
      <c r="M9" s="61" t="s">
        <v>665</v>
      </c>
      <c r="O9" s="61" t="s">
        <v>706</v>
      </c>
      <c r="P9" s="61" t="s">
        <v>699</v>
      </c>
      <c r="U9" s="65" t="s">
        <v>20</v>
      </c>
      <c r="V9" s="40" t="s">
        <v>744</v>
      </c>
    </row>
    <row r="10" spans="2:22" ht="71.25" x14ac:dyDescent="0.25">
      <c r="B10" s="60" t="s">
        <v>625</v>
      </c>
      <c r="C10" s="60" t="s">
        <v>614</v>
      </c>
      <c r="D10" s="60" t="s">
        <v>615</v>
      </c>
      <c r="E10" s="60" t="s">
        <v>616</v>
      </c>
      <c r="F10" s="60" t="s">
        <v>626</v>
      </c>
      <c r="G10" s="60" t="s">
        <v>604</v>
      </c>
      <c r="I10" s="61" t="s">
        <v>627</v>
      </c>
      <c r="J10" s="61" t="s">
        <v>628</v>
      </c>
      <c r="L10" s="61" t="s">
        <v>666</v>
      </c>
      <c r="M10" s="61" t="s">
        <v>667</v>
      </c>
      <c r="O10" s="61" t="s">
        <v>707</v>
      </c>
      <c r="P10" s="61" t="s">
        <v>693</v>
      </c>
      <c r="U10" s="65" t="s">
        <v>18</v>
      </c>
      <c r="V10" s="40" t="s">
        <v>744</v>
      </c>
    </row>
    <row r="11" spans="2:22" ht="71.25" x14ac:dyDescent="0.25">
      <c r="B11" s="60" t="s">
        <v>629</v>
      </c>
      <c r="C11" s="60" t="s">
        <v>614</v>
      </c>
      <c r="D11" s="60" t="s">
        <v>615</v>
      </c>
      <c r="E11" s="60" t="s">
        <v>616</v>
      </c>
      <c r="F11" s="60" t="s">
        <v>626</v>
      </c>
      <c r="G11" s="60" t="s">
        <v>630</v>
      </c>
      <c r="I11" s="61" t="s">
        <v>631</v>
      </c>
      <c r="J11" s="61" t="s">
        <v>632</v>
      </c>
      <c r="L11" s="61" t="s">
        <v>668</v>
      </c>
      <c r="M11" s="61" t="s">
        <v>669</v>
      </c>
      <c r="O11" s="61" t="s">
        <v>708</v>
      </c>
      <c r="P11" s="61" t="s">
        <v>691</v>
      </c>
      <c r="U11" s="65" t="s">
        <v>23</v>
      </c>
      <c r="V11" s="40" t="s">
        <v>745</v>
      </c>
    </row>
    <row r="12" spans="2:22" ht="71.25" x14ac:dyDescent="0.25">
      <c r="B12" s="60" t="s">
        <v>633</v>
      </c>
      <c r="C12" s="62" t="s">
        <v>634</v>
      </c>
      <c r="D12" s="62" t="s">
        <v>635</v>
      </c>
      <c r="E12" s="62" t="s">
        <v>636</v>
      </c>
      <c r="F12" s="63" t="s">
        <v>637</v>
      </c>
      <c r="G12" s="60" t="s">
        <v>638</v>
      </c>
      <c r="I12" s="61" t="s">
        <v>639</v>
      </c>
      <c r="J12" s="61" t="s">
        <v>640</v>
      </c>
      <c r="L12" s="61" t="s">
        <v>670</v>
      </c>
      <c r="M12" s="61" t="s">
        <v>671</v>
      </c>
      <c r="O12" s="61" t="s">
        <v>709</v>
      </c>
      <c r="P12" s="61" t="s">
        <v>710</v>
      </c>
      <c r="U12" s="65" t="s">
        <v>14</v>
      </c>
      <c r="V12" s="40" t="s">
        <v>739</v>
      </c>
    </row>
    <row r="13" spans="2:22" ht="71.25" x14ac:dyDescent="0.25">
      <c r="B13" s="60" t="s">
        <v>641</v>
      </c>
      <c r="C13" s="60" t="s">
        <v>634</v>
      </c>
      <c r="D13" s="60" t="s">
        <v>635</v>
      </c>
      <c r="E13" s="60" t="s">
        <v>636</v>
      </c>
      <c r="F13" s="60" t="s">
        <v>637</v>
      </c>
      <c r="G13" s="60" t="s">
        <v>630</v>
      </c>
      <c r="I13" s="61" t="s">
        <v>642</v>
      </c>
      <c r="J13" s="61" t="s">
        <v>643</v>
      </c>
      <c r="L13" s="61" t="s">
        <v>672</v>
      </c>
      <c r="M13" s="61" t="s">
        <v>673</v>
      </c>
      <c r="O13" s="61" t="s">
        <v>711</v>
      </c>
      <c r="P13" s="61" t="s">
        <v>712</v>
      </c>
      <c r="U13" s="65" t="s">
        <v>26</v>
      </c>
      <c r="V13" s="40" t="s">
        <v>740</v>
      </c>
    </row>
    <row r="14" spans="2:22" ht="71.25" x14ac:dyDescent="0.25">
      <c r="B14" s="60" t="s">
        <v>644</v>
      </c>
      <c r="C14" s="60" t="s">
        <v>634</v>
      </c>
      <c r="D14" s="60" t="s">
        <v>635</v>
      </c>
      <c r="E14" s="60" t="s">
        <v>636</v>
      </c>
      <c r="F14" s="60" t="s">
        <v>645</v>
      </c>
      <c r="G14" s="60" t="s">
        <v>630</v>
      </c>
      <c r="I14" s="61" t="s">
        <v>646</v>
      </c>
      <c r="J14" s="61" t="s">
        <v>647</v>
      </c>
      <c r="L14" s="61" t="s">
        <v>674</v>
      </c>
      <c r="M14" s="61" t="s">
        <v>675</v>
      </c>
      <c r="O14" s="61" t="s">
        <v>713</v>
      </c>
      <c r="P14" s="61" t="s">
        <v>681</v>
      </c>
      <c r="U14" s="65" t="s">
        <v>43</v>
      </c>
      <c r="V14" s="40" t="s">
        <v>746</v>
      </c>
    </row>
    <row r="15" spans="2:22" ht="45" x14ac:dyDescent="0.25">
      <c r="I15" s="61" t="s">
        <v>648</v>
      </c>
      <c r="J15" s="61" t="s">
        <v>649</v>
      </c>
      <c r="L15" s="61" t="s">
        <v>676</v>
      </c>
      <c r="M15" s="61" t="s">
        <v>677</v>
      </c>
      <c r="O15" s="61" t="s">
        <v>714</v>
      </c>
      <c r="P15" s="61" t="s">
        <v>695</v>
      </c>
      <c r="V15" s="18"/>
    </row>
    <row r="16" spans="2:22" ht="45" x14ac:dyDescent="0.25">
      <c r="I16" s="61" t="s">
        <v>650</v>
      </c>
      <c r="J16" s="61" t="s">
        <v>651</v>
      </c>
      <c r="L16" s="61" t="s">
        <v>678</v>
      </c>
      <c r="M16" s="61" t="s">
        <v>679</v>
      </c>
      <c r="O16" s="61" t="s">
        <v>715</v>
      </c>
      <c r="P16" s="61" t="s">
        <v>697</v>
      </c>
      <c r="V16" s="18"/>
    </row>
    <row r="17" spans="9:22" ht="45" x14ac:dyDescent="0.25">
      <c r="I17" s="61" t="s">
        <v>652</v>
      </c>
      <c r="J17" s="61" t="s">
        <v>653</v>
      </c>
      <c r="L17" s="61" t="s">
        <v>680</v>
      </c>
      <c r="M17" s="61" t="s">
        <v>681</v>
      </c>
      <c r="O17" s="61" t="s">
        <v>716</v>
      </c>
      <c r="P17" s="61" t="s">
        <v>679</v>
      </c>
      <c r="V17" s="18"/>
    </row>
    <row r="18" spans="9:22" ht="45" x14ac:dyDescent="0.25">
      <c r="I18" s="61" t="s">
        <v>654</v>
      </c>
      <c r="J18" s="61" t="s">
        <v>655</v>
      </c>
      <c r="L18" s="61" t="s">
        <v>682</v>
      </c>
      <c r="M18" s="61" t="s">
        <v>683</v>
      </c>
      <c r="O18" s="61" t="s">
        <v>717</v>
      </c>
      <c r="P18" s="61" t="s">
        <v>677</v>
      </c>
      <c r="V18" s="18"/>
    </row>
    <row r="19" spans="9:22" ht="30" x14ac:dyDescent="0.25">
      <c r="L19" s="61" t="s">
        <v>684</v>
      </c>
      <c r="M19" s="61" t="s">
        <v>685</v>
      </c>
      <c r="O19" s="61" t="s">
        <v>718</v>
      </c>
      <c r="P19" s="61" t="s">
        <v>687</v>
      </c>
      <c r="V19" s="18"/>
    </row>
    <row r="20" spans="9:22" ht="30" x14ac:dyDescent="0.25">
      <c r="L20" s="61" t="s">
        <v>686</v>
      </c>
      <c r="M20" s="61" t="s">
        <v>687</v>
      </c>
      <c r="O20" s="61" t="s">
        <v>719</v>
      </c>
      <c r="P20" s="61" t="s">
        <v>720</v>
      </c>
      <c r="V20" s="18"/>
    </row>
    <row r="21" spans="9:22" ht="45" x14ac:dyDescent="0.25">
      <c r="L21" s="61" t="s">
        <v>688</v>
      </c>
      <c r="M21" s="61" t="s">
        <v>689</v>
      </c>
      <c r="O21" s="61" t="s">
        <v>721</v>
      </c>
      <c r="P21" s="61" t="s">
        <v>663</v>
      </c>
      <c r="V21" s="18"/>
    </row>
    <row r="22" spans="9:22" ht="45" x14ac:dyDescent="0.25">
      <c r="L22" s="61" t="s">
        <v>690</v>
      </c>
      <c r="M22" s="61" t="s">
        <v>691</v>
      </c>
      <c r="O22" s="61" t="s">
        <v>722</v>
      </c>
      <c r="P22" s="61" t="s">
        <v>723</v>
      </c>
      <c r="V22" s="18"/>
    </row>
    <row r="23" spans="9:22" ht="45" x14ac:dyDescent="0.25">
      <c r="L23" s="61" t="s">
        <v>692</v>
      </c>
      <c r="M23" s="61" t="s">
        <v>693</v>
      </c>
      <c r="O23" s="61" t="s">
        <v>724</v>
      </c>
      <c r="P23" s="61" t="s">
        <v>725</v>
      </c>
      <c r="V23" s="18"/>
    </row>
    <row r="24" spans="9:22" ht="45" x14ac:dyDescent="0.25">
      <c r="L24" s="61" t="s">
        <v>694</v>
      </c>
      <c r="M24" s="61" t="s">
        <v>695</v>
      </c>
      <c r="O24" s="61" t="s">
        <v>726</v>
      </c>
      <c r="P24" s="61" t="s">
        <v>669</v>
      </c>
      <c r="V24" s="18"/>
    </row>
    <row r="25" spans="9:22" ht="30" x14ac:dyDescent="0.25">
      <c r="L25" s="61" t="s">
        <v>696</v>
      </c>
      <c r="M25" s="61" t="s">
        <v>697</v>
      </c>
      <c r="O25" s="61" t="s">
        <v>727</v>
      </c>
      <c r="P25" s="61" t="s">
        <v>667</v>
      </c>
      <c r="V25" s="18"/>
    </row>
    <row r="26" spans="9:22" ht="30" x14ac:dyDescent="0.25">
      <c r="L26" s="61" t="s">
        <v>698</v>
      </c>
      <c r="M26" s="61" t="s">
        <v>699</v>
      </c>
      <c r="O26" s="61" t="s">
        <v>728</v>
      </c>
      <c r="P26" s="61" t="s">
        <v>683</v>
      </c>
      <c r="V26" s="18"/>
    </row>
    <row r="27" spans="9:22" ht="120" x14ac:dyDescent="0.25">
      <c r="L27" s="61" t="s">
        <v>684</v>
      </c>
      <c r="M27" s="61" t="s">
        <v>700</v>
      </c>
      <c r="O27" s="61" t="s">
        <v>729</v>
      </c>
      <c r="P27" s="61" t="s">
        <v>730</v>
      </c>
      <c r="V27" s="18"/>
    </row>
    <row r="28" spans="9:22" ht="30" x14ac:dyDescent="0.25">
      <c r="L28" s="3"/>
      <c r="M28" s="3"/>
      <c r="O28" s="61" t="s">
        <v>731</v>
      </c>
      <c r="P28" s="61" t="s">
        <v>732</v>
      </c>
      <c r="V28" s="18"/>
    </row>
    <row r="29" spans="9:22" x14ac:dyDescent="0.25">
      <c r="L29" s="3"/>
      <c r="M29" s="3"/>
      <c r="O29" s="3"/>
      <c r="P29" s="3"/>
      <c r="V29" s="18"/>
    </row>
    <row r="30" spans="9:22" x14ac:dyDescent="0.25">
      <c r="V30" s="18"/>
    </row>
    <row r="31" spans="9:22" x14ac:dyDescent="0.25">
      <c r="V31" s="18"/>
    </row>
    <row r="32" spans="9:22" x14ac:dyDescent="0.25">
      <c r="V32" s="18"/>
    </row>
    <row r="33" spans="22:22" x14ac:dyDescent="0.25">
      <c r="V33" s="18"/>
    </row>
    <row r="34" spans="22:22" x14ac:dyDescent="0.25">
      <c r="V34" s="18"/>
    </row>
    <row r="35" spans="22:22" x14ac:dyDescent="0.25">
      <c r="V35" s="18"/>
    </row>
    <row r="36" spans="22:22" x14ac:dyDescent="0.25">
      <c r="V36" s="18"/>
    </row>
    <row r="37" spans="22:22" x14ac:dyDescent="0.25">
      <c r="V37" s="18"/>
    </row>
    <row r="38" spans="22:22" x14ac:dyDescent="0.25">
      <c r="V38" s="18"/>
    </row>
    <row r="39" spans="22:22" x14ac:dyDescent="0.25">
      <c r="V39" s="18"/>
    </row>
    <row r="40" spans="22:22" x14ac:dyDescent="0.25">
      <c r="V40" s="18"/>
    </row>
    <row r="41" spans="22:22" x14ac:dyDescent="0.25">
      <c r="V41" s="18"/>
    </row>
    <row r="42" spans="22:22" x14ac:dyDescent="0.25">
      <c r="V42" s="18"/>
    </row>
    <row r="43" spans="22:22" x14ac:dyDescent="0.25">
      <c r="V43" s="18"/>
    </row>
    <row r="44" spans="22:22" x14ac:dyDescent="0.25">
      <c r="V44" s="18"/>
    </row>
    <row r="45" spans="22:22" x14ac:dyDescent="0.25">
      <c r="V45" s="18"/>
    </row>
    <row r="46" spans="22:22" x14ac:dyDescent="0.25">
      <c r="V46" s="18"/>
    </row>
    <row r="47" spans="22:22" x14ac:dyDescent="0.25">
      <c r="V47" s="18"/>
    </row>
    <row r="48" spans="22:22" x14ac:dyDescent="0.25">
      <c r="V48" s="18"/>
    </row>
    <row r="49" spans="22:22" x14ac:dyDescent="0.25">
      <c r="V49" s="18"/>
    </row>
    <row r="50" spans="22:22" x14ac:dyDescent="0.25">
      <c r="V50" s="18"/>
    </row>
    <row r="51" spans="22:22" x14ac:dyDescent="0.25">
      <c r="V51" s="18"/>
    </row>
    <row r="52" spans="22:22" x14ac:dyDescent="0.25">
      <c r="V52" s="18"/>
    </row>
    <row r="53" spans="22:22" x14ac:dyDescent="0.25">
      <c r="V53" s="18"/>
    </row>
    <row r="54" spans="22:22" x14ac:dyDescent="0.25">
      <c r="V54" s="18"/>
    </row>
    <row r="55" spans="22:22" x14ac:dyDescent="0.25">
      <c r="V55" s="18"/>
    </row>
    <row r="56" spans="22:22" x14ac:dyDescent="0.25">
      <c r="V56" s="18"/>
    </row>
    <row r="57" spans="22:22" x14ac:dyDescent="0.25">
      <c r="V57" s="18"/>
    </row>
    <row r="58" spans="22:22" x14ac:dyDescent="0.25">
      <c r="V58" s="18"/>
    </row>
    <row r="59" spans="22:22" x14ac:dyDescent="0.25">
      <c r="V59" s="18"/>
    </row>
    <row r="60" spans="22:22" x14ac:dyDescent="0.25">
      <c r="V60" s="18"/>
    </row>
    <row r="61" spans="22:22" x14ac:dyDescent="0.25">
      <c r="V61" s="18"/>
    </row>
    <row r="62" spans="22:22" x14ac:dyDescent="0.25">
      <c r="V62" s="18"/>
    </row>
    <row r="63" spans="22:22" x14ac:dyDescent="0.25">
      <c r="V63" s="18"/>
    </row>
    <row r="64" spans="22:22" x14ac:dyDescent="0.25">
      <c r="V64" s="18"/>
    </row>
    <row r="65" spans="22:22" x14ac:dyDescent="0.25">
      <c r="V65" s="18"/>
    </row>
    <row r="66" spans="22:22" x14ac:dyDescent="0.25">
      <c r="V66" s="18"/>
    </row>
    <row r="67" spans="22:22" x14ac:dyDescent="0.25">
      <c r="V67" s="18"/>
    </row>
    <row r="68" spans="22:22" x14ac:dyDescent="0.25">
      <c r="V68" s="18"/>
    </row>
    <row r="69" spans="22:22" x14ac:dyDescent="0.25">
      <c r="V69" s="18"/>
    </row>
    <row r="70" spans="22:22" x14ac:dyDescent="0.25">
      <c r="V70" s="18"/>
    </row>
    <row r="71" spans="22:22" x14ac:dyDescent="0.25">
      <c r="V71" s="18"/>
    </row>
    <row r="72" spans="22:22" x14ac:dyDescent="0.25">
      <c r="V72" s="18"/>
    </row>
    <row r="73" spans="22:22" x14ac:dyDescent="0.25">
      <c r="V73" s="18"/>
    </row>
    <row r="74" spans="22:22" x14ac:dyDescent="0.25">
      <c r="V74" s="18"/>
    </row>
    <row r="75" spans="22:22" x14ac:dyDescent="0.25">
      <c r="V75" s="18"/>
    </row>
    <row r="76" spans="22:22" x14ac:dyDescent="0.25">
      <c r="V76" s="18"/>
    </row>
    <row r="77" spans="22:22" x14ac:dyDescent="0.25">
      <c r="V77" s="18"/>
    </row>
    <row r="78" spans="22:22" x14ac:dyDescent="0.25">
      <c r="V78" s="18"/>
    </row>
  </sheetData>
  <mergeCells count="2">
    <mergeCell ref="B4:B5"/>
    <mergeCell ref="C4:F4"/>
  </mergeCells>
  <pageMargins left="0.70866141732283472" right="0.70866141732283472" top="0.74803149606299213" bottom="0.74803149606299213" header="0.31496062992125984" footer="0.31496062992125984"/>
  <pageSetup scale="91" orientation="portrait" r:id="rId1"/>
  <rowBreaks count="1" manualBreakCount="1">
    <brk id="1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3A1-0F57-454D-9148-9DA532812E24}">
  <sheetPr>
    <tabColor rgb="FFFF0000"/>
  </sheetPr>
  <dimension ref="A1:J460"/>
  <sheetViews>
    <sheetView zoomScale="115" zoomScaleNormal="115" workbookViewId="0">
      <selection activeCell="D15" sqref="D15"/>
    </sheetView>
  </sheetViews>
  <sheetFormatPr baseColWidth="10" defaultColWidth="9.140625" defaultRowHeight="15" x14ac:dyDescent="0.25"/>
  <cols>
    <col min="1" max="1" width="8.28515625" style="12" bestFit="1" customWidth="1"/>
    <col min="2" max="2" width="42.140625" style="12" customWidth="1"/>
    <col min="3" max="3" width="19.28515625" style="12" customWidth="1"/>
    <col min="4" max="4" width="29.42578125" style="12" customWidth="1"/>
    <col min="5" max="5" width="17.42578125" style="12" customWidth="1"/>
    <col min="6" max="6" width="15.7109375" style="12" customWidth="1"/>
    <col min="7" max="7" width="12.7109375" style="12" customWidth="1"/>
    <col min="8" max="8" width="19.5703125" style="12" customWidth="1"/>
    <col min="9" max="9" width="14.140625" style="12" customWidth="1"/>
    <col min="10" max="10" width="20.140625" style="12" customWidth="1"/>
    <col min="11" max="16384" width="9.140625" style="12"/>
  </cols>
  <sheetData>
    <row r="1" spans="1:10" ht="15.75" thickBot="1" x14ac:dyDescent="0.3">
      <c r="A1" s="12">
        <v>1</v>
      </c>
    </row>
    <row r="2" spans="1:10" ht="15.75" x14ac:dyDescent="0.25">
      <c r="A2" s="46" t="s">
        <v>57</v>
      </c>
      <c r="B2" s="46" t="s">
        <v>57</v>
      </c>
      <c r="D2" s="52" t="s">
        <v>563</v>
      </c>
      <c r="E2" s="12" t="s">
        <v>754</v>
      </c>
      <c r="F2" s="12" t="s">
        <v>755</v>
      </c>
      <c r="G2" s="12" t="s">
        <v>756</v>
      </c>
      <c r="H2" s="12" t="s">
        <v>757</v>
      </c>
    </row>
    <row r="3" spans="1:10" x14ac:dyDescent="0.25">
      <c r="A3" s="12" t="s">
        <v>766</v>
      </c>
      <c r="B3" s="50" t="str">
        <f>VLOOKUP('Plantilla publicacion'!A3,'PA GPS 2026 '!$E$4:$M$461,9,0)</f>
        <v>Política Mejora Normativa _DIMENSIÓN Gestión con Valores para Resultados</v>
      </c>
      <c r="C3" s="50"/>
      <c r="D3" s="88" t="s">
        <v>569</v>
      </c>
      <c r="E3" s="12">
        <f>VLOOKUP(A3,'PA GPS 2026 '!$E$4:$P$461,12,0)</f>
        <v>100</v>
      </c>
      <c r="F3" s="12">
        <f>+(E3*100)/($E$3+$E$6+$E$9+$E$38+$E$43+$E$46+$E$49+$E$53+$E$57)</f>
        <v>28.985507246376812</v>
      </c>
      <c r="I3" s="50" t="s">
        <v>580</v>
      </c>
      <c r="J3" s="88" t="s">
        <v>569</v>
      </c>
    </row>
    <row r="4" spans="1:10" x14ac:dyDescent="0.25">
      <c r="A4" s="12" t="s">
        <v>771</v>
      </c>
      <c r="B4" s="50" t="str">
        <f>+B3</f>
        <v>Política Mejora Normativa _DIMENSIÓN Gestión con Valores para Resultados</v>
      </c>
      <c r="C4" s="50"/>
      <c r="D4" s="88" t="s">
        <v>569</v>
      </c>
      <c r="E4" s="12">
        <f>VLOOKUP(A4,'PA GPS 2026 '!$E$4:$P$461,12,0)</f>
        <v>10</v>
      </c>
      <c r="F4" s="82">
        <f>+(E4*100)/($E$4+$E$5+$E$7+$E$8+$E$10+$E$11+$E$12+$E$39+$E$40+$E$41+$E$42+$E$44+$E$45+$E$47+$E$48+$E$50+$E$51+$E$52+$E$54+$E$55+$E$56+$E$58+$E$59)</f>
        <v>1.3755158184319121</v>
      </c>
      <c r="I4" s="50" t="s">
        <v>580</v>
      </c>
      <c r="J4" s="88" t="s">
        <v>569</v>
      </c>
    </row>
    <row r="5" spans="1:10" x14ac:dyDescent="0.25">
      <c r="A5" s="12" t="s">
        <v>774</v>
      </c>
      <c r="B5" s="50" t="str">
        <f>+B4</f>
        <v>Política Mejora Normativa _DIMENSIÓN Gestión con Valores para Resultados</v>
      </c>
      <c r="C5" s="50"/>
      <c r="D5" s="88" t="s">
        <v>569</v>
      </c>
      <c r="E5" s="12">
        <f>VLOOKUP(A5,'PA GPS 2026 '!$E$4:$P$461,12,0)</f>
        <v>10</v>
      </c>
      <c r="F5" s="82">
        <f>+(E5*100)/($E$4+$E$5+$E$7+$E$8+$E$10+$E$11+$E$12+$E$39+$E$40+$E$41+$E$42+$E$44+$E$45+$E$47+$E$48+$E$50+$E$51+$E$52+$E$54+$E$55+$E$56+$E$58+$E$59)</f>
        <v>1.3755158184319121</v>
      </c>
      <c r="I5" s="50" t="s">
        <v>580</v>
      </c>
      <c r="J5" s="88" t="s">
        <v>569</v>
      </c>
    </row>
    <row r="6" spans="1:10" x14ac:dyDescent="0.25">
      <c r="A6" s="12" t="s">
        <v>778</v>
      </c>
      <c r="B6" s="50" t="str">
        <f t="shared" ref="B6:B10" si="0">+B5</f>
        <v>Política Mejora Normativa _DIMENSIÓN Gestión con Valores para Resultados</v>
      </c>
      <c r="C6" s="50"/>
      <c r="D6" s="88" t="s">
        <v>569</v>
      </c>
      <c r="E6" s="12">
        <f>VLOOKUP(A6,'PA GPS 2026 '!$E$4:$P$461,12,0)</f>
        <v>10</v>
      </c>
      <c r="F6" s="12">
        <f>+(E6*100)/($E$3+$E$6+$E$9+$E$38+$E$43+$E$46+$E$49+$E$53+$E$57)</f>
        <v>2.8985507246376812</v>
      </c>
      <c r="I6" s="50" t="s">
        <v>580</v>
      </c>
      <c r="J6" s="88" t="s">
        <v>569</v>
      </c>
    </row>
    <row r="7" spans="1:10" x14ac:dyDescent="0.25">
      <c r="A7" s="12" t="s">
        <v>781</v>
      </c>
      <c r="B7" s="50" t="str">
        <f t="shared" si="0"/>
        <v>Política Mejora Normativa _DIMENSIÓN Gestión con Valores para Resultados</v>
      </c>
      <c r="C7" s="50"/>
      <c r="D7" s="88" t="s">
        <v>569</v>
      </c>
      <c r="E7" s="12">
        <f>VLOOKUP(A7,'PA GPS 2026 '!$E$4:$P$461,12,0)</f>
        <v>10</v>
      </c>
      <c r="F7" s="82">
        <f>+(E7*100)/($E$4+$E$5+$E$7+$E$8+$E$10+$E$11+$E$12+$E$39+$E$40+$E$41+$E$42+$E$44+$E$45+$E$47+$E$48+$E$50+$E$51+$E$52+$E$54+$E$55+$E$56+$E$58+$E$59)</f>
        <v>1.3755158184319121</v>
      </c>
      <c r="I7" s="50" t="s">
        <v>580</v>
      </c>
      <c r="J7" s="88" t="s">
        <v>569</v>
      </c>
    </row>
    <row r="8" spans="1:10" x14ac:dyDescent="0.25">
      <c r="A8" s="12" t="s">
        <v>783</v>
      </c>
      <c r="B8" s="50" t="str">
        <f t="shared" si="0"/>
        <v>Política Mejora Normativa _DIMENSIÓN Gestión con Valores para Resultados</v>
      </c>
      <c r="C8" s="50"/>
      <c r="D8" s="88" t="s">
        <v>569</v>
      </c>
      <c r="E8" s="12">
        <f>VLOOKUP(A8,'PA GPS 2026 '!$E$4:$P$461,12,0)</f>
        <v>20</v>
      </c>
      <c r="F8" s="82">
        <f>+(E8*100)/($E$4+$E$5+$E$7+$E$8+$E$10+$E$11+$E$12+$E$39+$E$40+$E$41+$E$42+$E$44+$E$45+$E$47+$E$48+$E$50+$E$51+$E$52+$E$54+$E$55+$E$56+$E$58+$E$59)</f>
        <v>2.7510316368638241</v>
      </c>
      <c r="I8" s="50" t="s">
        <v>580</v>
      </c>
      <c r="J8" s="88" t="s">
        <v>569</v>
      </c>
    </row>
    <row r="9" spans="1:10" x14ac:dyDescent="0.25">
      <c r="A9" s="12" t="s">
        <v>786</v>
      </c>
      <c r="B9" s="50" t="str">
        <f t="shared" si="0"/>
        <v>Política Mejora Normativa _DIMENSIÓN Gestión con Valores para Resultados</v>
      </c>
      <c r="C9" s="50"/>
      <c r="D9" s="88" t="s">
        <v>569</v>
      </c>
      <c r="E9" s="12">
        <f>VLOOKUP(A9,'PA GPS 2026 '!$E$4:$P$461,12,0)</f>
        <v>20</v>
      </c>
      <c r="F9" s="12">
        <f>+(E9*100)/($E$3+$E$6+$E$9+$E$38+$E$43+$E$46+$E$49+$E$53+$E$57)</f>
        <v>5.7971014492753623</v>
      </c>
      <c r="I9" s="50" t="s">
        <v>580</v>
      </c>
      <c r="J9" s="88" t="s">
        <v>569</v>
      </c>
    </row>
    <row r="10" spans="1:10" x14ac:dyDescent="0.25">
      <c r="A10" s="12" t="s">
        <v>789</v>
      </c>
      <c r="B10" s="50" t="str">
        <f t="shared" si="0"/>
        <v>Política Mejora Normativa _DIMENSIÓN Gestión con Valores para Resultados</v>
      </c>
      <c r="C10" s="50"/>
      <c r="D10" s="88" t="s">
        <v>569</v>
      </c>
      <c r="E10" s="12">
        <f>VLOOKUP(A10,'PA GPS 2026 '!$E$4:$P$461,12,0)</f>
        <v>20</v>
      </c>
      <c r="F10" s="82">
        <f>+(E10*100)/($E$4+$E$5+$E$7+$E$8+$E$10+$E$11+$E$12+$E$39+$E$40+$E$41+$E$42+$E$44+$E$45+$E$47+$E$48+$E$50+$E$51+$E$52+$E$54+$E$55+$E$56+$E$58+$E$59)</f>
        <v>2.7510316368638241</v>
      </c>
      <c r="I10" s="50" t="s">
        <v>580</v>
      </c>
      <c r="J10" s="88" t="s">
        <v>569</v>
      </c>
    </row>
    <row r="11" spans="1:10" x14ac:dyDescent="0.25">
      <c r="A11" s="12" t="s">
        <v>793</v>
      </c>
      <c r="B11" s="50" t="str">
        <f>VLOOKUP('Plantilla publicacion'!A11,'PA GPS 2026 '!$E$4:$M$461,9,0)</f>
        <v>Política Fortalecimiento Organizacional y Simplificación de Procesos _DIMENSIÓN Gestión con Valores para Resultados</v>
      </c>
      <c r="C11" s="50"/>
      <c r="D11" s="88" t="s">
        <v>569</v>
      </c>
      <c r="E11" s="12">
        <f>VLOOKUP(A11,'PA GPS 2026 '!$E$4:$P$461,12,0)</f>
        <v>50</v>
      </c>
      <c r="F11" s="82">
        <f>+(E11*100)/($E$4+$E$5+$E$7+$E$8+$E$10+$E$11+$E$12+$E$39+$E$40+$E$41+$E$42+$E$44+$E$45+$E$47+$E$48+$E$50+$E$51+$E$52+$E$54+$E$55+$E$56+$E$58+$E$59)</f>
        <v>6.8775790921595599</v>
      </c>
      <c r="I11" s="50" t="s">
        <v>571</v>
      </c>
      <c r="J11" s="88" t="s">
        <v>569</v>
      </c>
    </row>
    <row r="12" spans="1:10" x14ac:dyDescent="0.25">
      <c r="A12" s="12" t="s">
        <v>799</v>
      </c>
      <c r="B12" s="50" t="str">
        <f t="shared" ref="B12:B18" si="1">+B11</f>
        <v>Política Fortalecimiento Organizacional y Simplificación de Procesos _DIMENSIÓN Gestión con Valores para Resultados</v>
      </c>
      <c r="C12" s="50"/>
      <c r="D12" s="88" t="s">
        <v>569</v>
      </c>
      <c r="E12" s="12">
        <f>VLOOKUP(A12,'PA GPS 2026 '!$E$4:$P$461,12,0)</f>
        <v>10</v>
      </c>
      <c r="F12" s="82">
        <f>+(E12*100)/($E$4+$E$5+$E$7+$E$8+$E$10+$E$11+$E$12+$E$39+$E$40+$E$41+$E$42+$E$44+$E$45+$E$47+$E$48+$E$50+$E$51+$E$52+$E$54+$E$55+$E$56+$E$58+$E$59)</f>
        <v>1.3755158184319121</v>
      </c>
      <c r="I12" s="50" t="s">
        <v>571</v>
      </c>
      <c r="J12" s="88" t="s">
        <v>569</v>
      </c>
    </row>
    <row r="13" spans="1:10" x14ac:dyDescent="0.25">
      <c r="A13" s="12" t="s">
        <v>802</v>
      </c>
      <c r="B13" s="50" t="str">
        <f t="shared" si="1"/>
        <v>Política Fortalecimiento Organizacional y Simplificación de Procesos _DIMENSIÓN Gestión con Valores para Resultados</v>
      </c>
      <c r="C13" s="50"/>
      <c r="D13" s="88" t="s">
        <v>569</v>
      </c>
      <c r="E13" s="12">
        <f>VLOOKUP(A13,'PA GPS 2026 '!$E$4:$P$461,12,0)</f>
        <v>20</v>
      </c>
      <c r="F13" s="12">
        <f>+E13</f>
        <v>20</v>
      </c>
      <c r="I13" s="50" t="s">
        <v>571</v>
      </c>
      <c r="J13" s="88" t="s">
        <v>569</v>
      </c>
    </row>
    <row r="14" spans="1:10" x14ac:dyDescent="0.25">
      <c r="A14" s="12" t="s">
        <v>806</v>
      </c>
      <c r="B14" s="50" t="str">
        <f t="shared" si="1"/>
        <v>Política Fortalecimiento Organizacional y Simplificación de Procesos _DIMENSIÓN Gestión con Valores para Resultados</v>
      </c>
      <c r="C14" s="50"/>
      <c r="D14" s="88" t="s">
        <v>569</v>
      </c>
      <c r="E14" s="12">
        <f>VLOOKUP(A14,'PA GPS 2026 '!$E$4:$P$461,12,0)</f>
        <v>20</v>
      </c>
      <c r="F14" s="83">
        <f>+(E14*100)/($E$14+$E$15+$E$17+$E$18+$E$20+$E$21+$E$22)</f>
        <v>10.810810810810811</v>
      </c>
      <c r="I14" s="50" t="s">
        <v>571</v>
      </c>
      <c r="J14" s="88" t="s">
        <v>569</v>
      </c>
    </row>
    <row r="15" spans="1:10" x14ac:dyDescent="0.25">
      <c r="A15" s="12" t="s">
        <v>809</v>
      </c>
      <c r="B15" s="50" t="str">
        <f t="shared" si="1"/>
        <v>Política Fortalecimiento Organizacional y Simplificación de Procesos _DIMENSIÓN Gestión con Valores para Resultados</v>
      </c>
      <c r="C15" s="50"/>
      <c r="D15" s="88" t="s">
        <v>569</v>
      </c>
      <c r="E15" s="12">
        <f>VLOOKUP(A15,'PA GPS 2026 '!$E$4:$P$461,12,0)</f>
        <v>20</v>
      </c>
      <c r="F15" s="83">
        <f>+(E15*100)/($E$14+$E$15+$E$17+$E$18+$E$20+$E$21+$E$22)</f>
        <v>10.810810810810811</v>
      </c>
      <c r="I15" s="50" t="s">
        <v>571</v>
      </c>
      <c r="J15" s="88" t="s">
        <v>569</v>
      </c>
    </row>
    <row r="16" spans="1:10" x14ac:dyDescent="0.25">
      <c r="A16" s="12" t="s">
        <v>812</v>
      </c>
      <c r="B16" s="50" t="str">
        <f t="shared" si="1"/>
        <v>Política Fortalecimiento Organizacional y Simplificación de Procesos _DIMENSIÓN Gestión con Valores para Resultados</v>
      </c>
      <c r="C16" s="50"/>
      <c r="D16" s="88" t="s">
        <v>569</v>
      </c>
      <c r="E16" s="12">
        <f>VLOOKUP(A16,'PA GPS 2026 '!$E$4:$P$461,12,0)</f>
        <v>10</v>
      </c>
      <c r="F16" s="12">
        <f>+E16</f>
        <v>10</v>
      </c>
      <c r="I16" s="50" t="s">
        <v>571</v>
      </c>
      <c r="J16" s="88" t="s">
        <v>569</v>
      </c>
    </row>
    <row r="17" spans="1:10" x14ac:dyDescent="0.25">
      <c r="A17" s="12" t="s">
        <v>815</v>
      </c>
      <c r="B17" s="50" t="str">
        <f t="shared" si="1"/>
        <v>Política Fortalecimiento Organizacional y Simplificación de Procesos _DIMENSIÓN Gestión con Valores para Resultados</v>
      </c>
      <c r="C17" s="50"/>
      <c r="D17" s="88" t="s">
        <v>569</v>
      </c>
      <c r="E17" s="12">
        <f>VLOOKUP(A17,'PA GPS 2026 '!$E$4:$P$461,12,0)</f>
        <v>10</v>
      </c>
      <c r="F17" s="83">
        <f>+(E17*100)/($E$14+$E$15+$E$17+$E$18+$E$20+$E$21+$E$22)</f>
        <v>5.4054054054054053</v>
      </c>
      <c r="I17" s="50" t="s">
        <v>571</v>
      </c>
      <c r="J17" s="88" t="s">
        <v>569</v>
      </c>
    </row>
    <row r="18" spans="1:10" x14ac:dyDescent="0.25">
      <c r="A18" s="12" t="s">
        <v>818</v>
      </c>
      <c r="B18" s="50" t="str">
        <f t="shared" si="1"/>
        <v>Política Fortalecimiento Organizacional y Simplificación de Procesos _DIMENSIÓN Gestión con Valores para Resultados</v>
      </c>
      <c r="C18" s="50"/>
      <c r="D18" s="88" t="s">
        <v>569</v>
      </c>
      <c r="E18" s="12">
        <f>VLOOKUP(A18,'PA GPS 2026 '!$E$4:$P$461,12,0)</f>
        <v>10</v>
      </c>
      <c r="F18" s="83">
        <f>+(E18*100)/($E$14+$E$15+$E$17+$E$18+$E$20+$E$21+$E$22)</f>
        <v>5.4054054054054053</v>
      </c>
      <c r="I18" s="50" t="s">
        <v>571</v>
      </c>
      <c r="J18" s="88" t="s">
        <v>569</v>
      </c>
    </row>
    <row r="19" spans="1:10" x14ac:dyDescent="0.25">
      <c r="A19" s="12" t="s">
        <v>821</v>
      </c>
      <c r="B19" s="50" t="str">
        <f>VLOOKUP('Plantilla publicacion'!A19,'PA GPS 2026 '!$E$4:$M$461,9,0)</f>
        <v>Política Fortalecimiento Organizacional y Simplificación de Procesos _DIMENSIÓN Gestión con Valores para Resultados</v>
      </c>
      <c r="C19" s="50"/>
      <c r="D19" s="88" t="s">
        <v>569</v>
      </c>
      <c r="E19" s="12">
        <f>VLOOKUP(A19,'PA GPS 2026 '!$E$4:$P$461,12,0)</f>
        <v>50</v>
      </c>
      <c r="F19" s="12">
        <f>+E19</f>
        <v>50</v>
      </c>
      <c r="I19" s="50" t="s">
        <v>571</v>
      </c>
      <c r="J19" s="88" t="s">
        <v>569</v>
      </c>
    </row>
    <row r="20" spans="1:10" x14ac:dyDescent="0.25">
      <c r="A20" s="12" t="s">
        <v>824</v>
      </c>
      <c r="B20" s="50" t="str">
        <f t="shared" ref="B20:B21" si="2">+B19</f>
        <v>Política Fortalecimiento Organizacional y Simplificación de Procesos _DIMENSIÓN Gestión con Valores para Resultados</v>
      </c>
      <c r="C20" s="50"/>
      <c r="D20" s="88" t="s">
        <v>569</v>
      </c>
      <c r="E20" s="12">
        <f>VLOOKUP(A20,'PA GPS 2026 '!$E$4:$P$461,12,0)</f>
        <v>40</v>
      </c>
      <c r="F20" s="83">
        <f>+(E20*100)/($E$14+$E$15+$E$17+$E$18+$E$20+$E$21+$E$22)</f>
        <v>21.621621621621621</v>
      </c>
      <c r="I20" s="50" t="s">
        <v>571</v>
      </c>
      <c r="J20" s="88" t="s">
        <v>569</v>
      </c>
    </row>
    <row r="21" spans="1:10" x14ac:dyDescent="0.25">
      <c r="A21" s="12" t="s">
        <v>826</v>
      </c>
      <c r="B21" s="50" t="str">
        <f t="shared" si="2"/>
        <v>Política Fortalecimiento Organizacional y Simplificación de Procesos _DIMENSIÓN Gestión con Valores para Resultados</v>
      </c>
      <c r="C21" s="50"/>
      <c r="D21" s="88" t="s">
        <v>569</v>
      </c>
      <c r="E21" s="12">
        <f>VLOOKUP(A21,'PA GPS 2026 '!$E$4:$P$461,12,0)</f>
        <v>60</v>
      </c>
      <c r="F21" s="83">
        <f t="shared" ref="F21" si="3">+(E21*100)/($E$14+$E$15+$E$17+$E$18+$E$20+$E$21+$E$22)</f>
        <v>32.432432432432435</v>
      </c>
      <c r="I21" s="50" t="s">
        <v>571</v>
      </c>
      <c r="J21" s="88" t="s">
        <v>569</v>
      </c>
    </row>
    <row r="22" spans="1:10" x14ac:dyDescent="0.25">
      <c r="A22" s="12" t="s">
        <v>220</v>
      </c>
      <c r="B22" s="50" t="str">
        <f>VLOOKUP('Plantilla publicacion'!A22,'PA GPS 2026 '!$E$4:$M$461,9,0)</f>
        <v>Política Mejora Normativa _DIMENSIÓN Gestión con Valores para Resultados</v>
      </c>
      <c r="C22" s="50"/>
      <c r="D22" s="88" t="s">
        <v>569</v>
      </c>
      <c r="E22" s="12">
        <f>VLOOKUP(A22,'PA GPS 2026 '!$E$4:$P$461,12,0)</f>
        <v>25</v>
      </c>
      <c r="F22" s="83">
        <f>+(E22*100)/($E$14+$E$15+$E$17+$E$18+$E$20+$E$21+$E$22)</f>
        <v>13.513513513513514</v>
      </c>
      <c r="I22" s="50" t="s">
        <v>580</v>
      </c>
      <c r="J22" s="88" t="s">
        <v>569</v>
      </c>
    </row>
    <row r="23" spans="1:10" x14ac:dyDescent="0.25">
      <c r="A23" s="12" t="s">
        <v>221</v>
      </c>
      <c r="B23" s="50" t="str">
        <f t="shared" ref="B23:B25" si="4">+B22</f>
        <v>Política Mejora Normativa _DIMENSIÓN Gestión con Valores para Resultados</v>
      </c>
      <c r="C23" s="50"/>
      <c r="D23" s="88" t="s">
        <v>569</v>
      </c>
      <c r="E23" s="12">
        <f>VLOOKUP(A23,'PA GPS 2026 '!$E$4:$P$461,12,0)</f>
        <v>30</v>
      </c>
      <c r="F23" s="82" t="e">
        <f>(E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 s="50" t="s">
        <v>580</v>
      </c>
      <c r="J23" s="88" t="s">
        <v>569</v>
      </c>
    </row>
    <row r="24" spans="1:10" x14ac:dyDescent="0.25">
      <c r="A24" s="12" t="s">
        <v>222</v>
      </c>
      <c r="B24" s="50" t="str">
        <f t="shared" si="4"/>
        <v>Política Mejora Normativa _DIMENSIÓN Gestión con Valores para Resultados</v>
      </c>
      <c r="C24" s="50"/>
      <c r="D24" s="12" t="s">
        <v>569</v>
      </c>
      <c r="E24" s="12">
        <f>VLOOKUP(A24,'PA GPS 2026 '!$E$4:$P$461,12,0)</f>
        <v>35</v>
      </c>
      <c r="F24" s="84" t="e">
        <f>+(E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 s="50" t="s">
        <v>580</v>
      </c>
      <c r="J24" s="12" t="s">
        <v>569</v>
      </c>
    </row>
    <row r="25" spans="1:10" x14ac:dyDescent="0.25">
      <c r="A25" s="12" t="s">
        <v>223</v>
      </c>
      <c r="B25" s="50" t="str">
        <f t="shared" si="4"/>
        <v>Política Mejora Normativa _DIMENSIÓN Gestión con Valores para Resultados</v>
      </c>
      <c r="C25" s="50"/>
      <c r="D25" s="12" t="s">
        <v>569</v>
      </c>
      <c r="E25" s="12">
        <f>VLOOKUP(A25,'PA GPS 2026 '!$E$4:$P$461,12,0)</f>
        <v>35</v>
      </c>
      <c r="F25" s="84" t="e">
        <f>+(E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 s="50" t="s">
        <v>580</v>
      </c>
      <c r="J25" s="12" t="s">
        <v>569</v>
      </c>
    </row>
    <row r="26" spans="1:10" x14ac:dyDescent="0.25">
      <c r="A26" s="12" t="s">
        <v>837</v>
      </c>
      <c r="B26" s="50" t="str">
        <f>VLOOKUP('Plantilla publicacion'!A26,'PA GPS 2026 '!$E$4:$M$461,9,0)</f>
        <v>Política Mejora Normativa _DIMENSIÓN Gestión con Valores para Resultados</v>
      </c>
      <c r="C26" s="50"/>
      <c r="D26" s="12" t="s">
        <v>569</v>
      </c>
      <c r="E26" s="12">
        <f>VLOOKUP(A26,'PA GPS 2026 '!$E$4:$P$461,12,0)</f>
        <v>25</v>
      </c>
      <c r="F26" s="82" t="e">
        <f>(E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G26" s="12">
        <v>2023</v>
      </c>
      <c r="I26" s="50" t="s">
        <v>580</v>
      </c>
      <c r="J26" s="12" t="s">
        <v>569</v>
      </c>
    </row>
    <row r="27" spans="1:10" x14ac:dyDescent="0.25">
      <c r="A27" s="12" t="s">
        <v>843</v>
      </c>
      <c r="B27" s="50" t="str">
        <f t="shared" ref="B27:B30" si="5">+B26</f>
        <v>Política Mejora Normativa _DIMENSIÓN Gestión con Valores para Resultados</v>
      </c>
      <c r="C27" s="50"/>
      <c r="D27" s="12" t="s">
        <v>569</v>
      </c>
      <c r="E27" s="12">
        <f>VLOOKUP(A27,'PA GPS 2026 '!$E$4:$P$461,12,0)</f>
        <v>20</v>
      </c>
      <c r="F27" s="84" t="e">
        <f>+(E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7" s="50" t="s">
        <v>580</v>
      </c>
      <c r="J27" s="12" t="s">
        <v>569</v>
      </c>
    </row>
    <row r="28" spans="1:10" x14ac:dyDescent="0.25">
      <c r="A28" s="12" t="s">
        <v>845</v>
      </c>
      <c r="B28" s="50" t="str">
        <f t="shared" si="5"/>
        <v>Política Mejora Normativa _DIMENSIÓN Gestión con Valores para Resultados</v>
      </c>
      <c r="C28" s="50"/>
      <c r="D28" s="12" t="s">
        <v>569</v>
      </c>
      <c r="E28" s="12">
        <f>VLOOKUP(A28,'PA GPS 2026 '!$E$4:$P$461,12,0)</f>
        <v>30</v>
      </c>
      <c r="F28" s="84" t="e">
        <f>+(E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8" s="50" t="s">
        <v>580</v>
      </c>
      <c r="J28" s="12" t="s">
        <v>569</v>
      </c>
    </row>
    <row r="29" spans="1:10" x14ac:dyDescent="0.25">
      <c r="A29" s="12" t="s">
        <v>847</v>
      </c>
      <c r="B29" s="50" t="str">
        <f t="shared" si="5"/>
        <v>Política Mejora Normativa _DIMENSIÓN Gestión con Valores para Resultados</v>
      </c>
      <c r="C29" s="50"/>
      <c r="D29" s="12" t="s">
        <v>569</v>
      </c>
      <c r="E29" s="12">
        <f>VLOOKUP(A29,'PA GPS 2026 '!$E$4:$P$461,12,0)</f>
        <v>25</v>
      </c>
      <c r="F29" s="82" t="e">
        <f>(E29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 s="50" t="s">
        <v>580</v>
      </c>
      <c r="J29" s="12" t="s">
        <v>569</v>
      </c>
    </row>
    <row r="30" spans="1:10" x14ac:dyDescent="0.25">
      <c r="A30" s="12" t="s">
        <v>849</v>
      </c>
      <c r="B30" s="50" t="str">
        <f t="shared" si="5"/>
        <v>Política Mejora Normativa _DIMENSIÓN Gestión con Valores para Resultados</v>
      </c>
      <c r="C30" s="50"/>
      <c r="D30" s="12" t="s">
        <v>569</v>
      </c>
      <c r="E30" s="12">
        <f>VLOOKUP(A30,'PA GPS 2026 '!$E$4:$P$461,12,0)</f>
        <v>25</v>
      </c>
      <c r="F30" s="84" t="e">
        <f>+(E30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 s="50" t="s">
        <v>580</v>
      </c>
      <c r="J30" s="12" t="s">
        <v>569</v>
      </c>
    </row>
    <row r="31" spans="1:10" x14ac:dyDescent="0.25">
      <c r="A31" s="12" t="s">
        <v>852</v>
      </c>
      <c r="B31" s="50" t="str">
        <f>VLOOKUP('Plantilla publicacion'!A31,'PA GPS 2026 '!$E$4:$M$461,9,0)</f>
        <v>Política Mejora Normativa _DIMENSIÓN Gestión con Valores para Resultados</v>
      </c>
      <c r="C31" s="50"/>
      <c r="D31" s="12" t="s">
        <v>569</v>
      </c>
      <c r="E31" s="12">
        <f>VLOOKUP(A31,'PA GPS 2026 '!$E$4:$P$461,12,0)</f>
        <v>25</v>
      </c>
      <c r="F31" s="84" t="e">
        <f>+(E31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1" s="50" t="s">
        <v>580</v>
      </c>
      <c r="J31" s="12" t="s">
        <v>569</v>
      </c>
    </row>
    <row r="32" spans="1:10" x14ac:dyDescent="0.25">
      <c r="A32" s="12" t="s">
        <v>855</v>
      </c>
      <c r="B32" s="50" t="str">
        <f t="shared" ref="B32:B35" si="6">+B31</f>
        <v>Política Mejora Normativa _DIMENSIÓN Gestión con Valores para Resultados</v>
      </c>
      <c r="C32" s="50"/>
      <c r="D32" s="12" t="s">
        <v>569</v>
      </c>
      <c r="E32" s="12">
        <f>VLOOKUP(A32,'PA GPS 2026 '!$E$4:$P$461,12,0)</f>
        <v>30</v>
      </c>
      <c r="F32" s="82" t="e">
        <f>(E32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2" s="50" t="s">
        <v>580</v>
      </c>
      <c r="J32" s="12" t="s">
        <v>569</v>
      </c>
    </row>
    <row r="33" spans="1:10" x14ac:dyDescent="0.25">
      <c r="A33" s="12" t="s">
        <v>858</v>
      </c>
      <c r="B33" s="50" t="str">
        <f t="shared" si="6"/>
        <v>Política Mejora Normativa _DIMENSIÓN Gestión con Valores para Resultados</v>
      </c>
      <c r="C33" s="50"/>
      <c r="D33" s="12" t="s">
        <v>569</v>
      </c>
      <c r="E33" s="12">
        <f>VLOOKUP(A33,'PA GPS 2026 '!$E$4:$P$461,12,0)</f>
        <v>20</v>
      </c>
      <c r="F33" s="84" t="e">
        <f>+(E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3" s="50" t="s">
        <v>580</v>
      </c>
      <c r="J33" s="12" t="s">
        <v>569</v>
      </c>
    </row>
    <row r="34" spans="1:10" x14ac:dyDescent="0.25">
      <c r="A34" s="12" t="s">
        <v>861</v>
      </c>
      <c r="B34" s="50" t="str">
        <f t="shared" si="6"/>
        <v>Política Mejora Normativa _DIMENSIÓN Gestión con Valores para Resultados</v>
      </c>
      <c r="C34" s="50"/>
      <c r="D34" s="12" t="s">
        <v>569</v>
      </c>
      <c r="E34" s="12">
        <f>VLOOKUP(A34,'PA GPS 2026 '!$E$4:$P$461,12,0)</f>
        <v>20</v>
      </c>
      <c r="F34" s="84" t="e">
        <f>+(E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4" s="50" t="s">
        <v>580</v>
      </c>
      <c r="J34" s="12" t="s">
        <v>569</v>
      </c>
    </row>
    <row r="35" spans="1:10" x14ac:dyDescent="0.25">
      <c r="A35" s="12" t="s">
        <v>864</v>
      </c>
      <c r="B35" s="50" t="str">
        <f t="shared" si="6"/>
        <v>Política Mejora Normativa _DIMENSIÓN Gestión con Valores para Resultados</v>
      </c>
      <c r="C35" s="50"/>
      <c r="D35" s="12" t="s">
        <v>569</v>
      </c>
      <c r="E35" s="12">
        <f>VLOOKUP(A35,'PA GPS 2026 '!$E$4:$P$461,12,0)</f>
        <v>30</v>
      </c>
      <c r="F35" s="82" t="e">
        <f>(E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 s="50" t="s">
        <v>580</v>
      </c>
      <c r="J35" s="12" t="s">
        <v>569</v>
      </c>
    </row>
    <row r="36" spans="1:10" x14ac:dyDescent="0.25">
      <c r="A36" s="12" t="s">
        <v>867</v>
      </c>
      <c r="B36" s="50" t="str">
        <f>VLOOKUP('Plantilla publicacion'!A36,'PA GPS 2026 '!$E$4:$M$461,9,0)</f>
        <v>Política Mejora Normativa _DIMENSIÓN Gestión con Valores para Resultados</v>
      </c>
      <c r="C36" s="50"/>
      <c r="D36" s="12" t="s">
        <v>569</v>
      </c>
      <c r="E36" s="12">
        <f>VLOOKUP(A36,'PA GPS 2026 '!$E$4:$P$461,12,0)</f>
        <v>25</v>
      </c>
      <c r="F36" s="84" t="e">
        <f>+(E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 s="50" t="s">
        <v>580</v>
      </c>
      <c r="J36" s="12" t="s">
        <v>569</v>
      </c>
    </row>
    <row r="37" spans="1:10" x14ac:dyDescent="0.25">
      <c r="A37" s="12" t="s">
        <v>870</v>
      </c>
      <c r="B37" s="50" t="str">
        <f t="shared" ref="B37:B41" si="7">+B36</f>
        <v>Política Mejora Normativa _DIMENSIÓN Gestión con Valores para Resultados</v>
      </c>
      <c r="C37" s="50"/>
      <c r="D37" s="12" t="s">
        <v>569</v>
      </c>
      <c r="E37" s="12">
        <f>VLOOKUP(A37,'PA GPS 2026 '!$E$4:$P$461,12,0)</f>
        <v>15</v>
      </c>
      <c r="F37" s="84" t="e">
        <f>+(E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7" s="50" t="s">
        <v>580</v>
      </c>
      <c r="J37" s="12" t="s">
        <v>569</v>
      </c>
    </row>
    <row r="38" spans="1:10" x14ac:dyDescent="0.25">
      <c r="A38" s="12" t="s">
        <v>873</v>
      </c>
      <c r="B38" s="50" t="str">
        <f t="shared" si="7"/>
        <v>Política Mejora Normativa _DIMENSIÓN Gestión con Valores para Resultados</v>
      </c>
      <c r="C38" s="50"/>
      <c r="D38" s="12" t="s">
        <v>569</v>
      </c>
      <c r="E38" s="12">
        <f>VLOOKUP(A38,'PA GPS 2026 '!$E$4:$P$461,12,0)</f>
        <v>25</v>
      </c>
      <c r="F38" s="12">
        <f>+(E38*100)/($E$3+$E$6+$E$9+$E$38+$E$43+$E$46+$E$49+$E$53+$E$57)</f>
        <v>7.2463768115942031</v>
      </c>
      <c r="I38" s="50" t="s">
        <v>580</v>
      </c>
      <c r="J38" s="12" t="s">
        <v>569</v>
      </c>
    </row>
    <row r="39" spans="1:10" x14ac:dyDescent="0.25">
      <c r="A39" s="12" t="s">
        <v>875</v>
      </c>
      <c r="B39" s="50" t="str">
        <f t="shared" si="7"/>
        <v>Política Mejora Normativa _DIMENSIÓN Gestión con Valores para Resultados</v>
      </c>
      <c r="C39" s="50"/>
      <c r="D39" s="12" t="s">
        <v>569</v>
      </c>
      <c r="E39" s="12">
        <f>VLOOKUP(A39,'PA GPS 2026 '!$E$4:$P$461,12,0)</f>
        <v>20</v>
      </c>
      <c r="F39" s="82">
        <f>+(E39*100)/($E$4+$E$5+$E$7+$E$8+$E$10+$E$11+$E$12+$E$39+$E$40+$E$41+$E$42+$E$44+$E$45+$E$47+$E$48+$E$50+$E$51+$E$52+$E$54+$E$55+$E$56+$E$58+$E$59)</f>
        <v>2.7510316368638241</v>
      </c>
      <c r="I39" s="50" t="s">
        <v>580</v>
      </c>
      <c r="J39" s="12" t="s">
        <v>569</v>
      </c>
    </row>
    <row r="40" spans="1:10" x14ac:dyDescent="0.25">
      <c r="A40" s="12" t="s">
        <v>877</v>
      </c>
      <c r="B40" s="50" t="str">
        <f t="shared" si="7"/>
        <v>Política Mejora Normativa _DIMENSIÓN Gestión con Valores para Resultados</v>
      </c>
      <c r="C40" s="50"/>
      <c r="D40" s="12" t="s">
        <v>569</v>
      </c>
      <c r="E40" s="12">
        <f>VLOOKUP(A40,'PA GPS 2026 '!$E$4:$P$461,12,0)</f>
        <v>20</v>
      </c>
      <c r="F40" s="82">
        <f>+(E40*100)/($E$4+$E$5+$E$7+$E$8+$E$10+$E$11+$E$12+$E$39+$E$40+$E$41+$E$42+$E$44+$E$45+$E$47+$E$48+$E$50+$E$51+$E$52+$E$54+$E$55+$E$56+$E$58+$E$59)</f>
        <v>2.7510316368638241</v>
      </c>
      <c r="I40" s="50" t="s">
        <v>580</v>
      </c>
      <c r="J40" s="12" t="s">
        <v>569</v>
      </c>
    </row>
    <row r="41" spans="1:10" x14ac:dyDescent="0.25">
      <c r="A41" s="12" t="s">
        <v>879</v>
      </c>
      <c r="B41" s="50" t="str">
        <f t="shared" si="7"/>
        <v>Política Mejora Normativa _DIMENSIÓN Gestión con Valores para Resultados</v>
      </c>
      <c r="C41" s="50"/>
      <c r="D41" s="12" t="s">
        <v>569</v>
      </c>
      <c r="E41" s="12">
        <f>VLOOKUP(A41,'PA GPS 2026 '!$E$4:$P$461,12,0)</f>
        <v>20</v>
      </c>
      <c r="F41" s="82">
        <f>+(E41*100)/($E$4+$E$5+$E$7+$E$8+$E$10+$E$11+$E$12+$E$39+$E$40+$E$41+$E$42+$E$44+$E$45+$E$47+$E$48+$E$50+$E$51+$E$52+$E$54+$E$55+$E$56+$E$58+$E$59)</f>
        <v>2.7510316368638241</v>
      </c>
      <c r="I41" s="50" t="s">
        <v>580</v>
      </c>
      <c r="J41" s="12" t="s">
        <v>569</v>
      </c>
    </row>
    <row r="42" spans="1:10" x14ac:dyDescent="0.25">
      <c r="A42" s="12" t="s">
        <v>213</v>
      </c>
      <c r="B42" s="50" t="str">
        <f>VLOOKUP('Plantilla publicacion'!A42,'PA GPS 2026 '!$E$4:$M$461,9,0)</f>
        <v>Política Servicio al Ciudadano_DIMENSIÓN Gestión con Valores para Resultados</v>
      </c>
      <c r="C42" s="50"/>
      <c r="D42" s="12" t="s">
        <v>569</v>
      </c>
      <c r="E42" s="12">
        <f>VLOOKUP(A42,'PA GPS 2026 '!$E$4:$P$461,12,0)</f>
        <v>100</v>
      </c>
      <c r="F42" s="82">
        <f>+(E42*100)/($E$4+$E$5+$E$7+$E$8+$E$10+$E$11+$E$12+$E$39+$E$40+$E$41+$E$42+$E$44+$E$45+$E$47+$E$48+$E$50+$E$51+$E$52+$E$54+$E$55+$E$56+$E$58+$E$59)</f>
        <v>13.75515818431912</v>
      </c>
      <c r="I42" s="50" t="s">
        <v>573</v>
      </c>
      <c r="J42" s="12" t="s">
        <v>569</v>
      </c>
    </row>
    <row r="43" spans="1:10" x14ac:dyDescent="0.25">
      <c r="A43" s="12" t="s">
        <v>215</v>
      </c>
      <c r="B43" s="50" t="str">
        <f t="shared" ref="B43:B45" si="8">+B42</f>
        <v>Política Servicio al Ciudadano_DIMENSIÓN Gestión con Valores para Resultados</v>
      </c>
      <c r="C43" s="50"/>
      <c r="D43" s="12" t="s">
        <v>569</v>
      </c>
      <c r="E43" s="12">
        <f>VLOOKUP(A43,'PA GPS 2026 '!$E$4:$P$461,12,0)</f>
        <v>30</v>
      </c>
      <c r="F43" s="12">
        <f>+(E43*100)/($E$3+$E$6+$E$9+$E$38+$E$43+$E$46+$E$49+$E$53+$E$57)</f>
        <v>8.695652173913043</v>
      </c>
      <c r="I43" s="50" t="s">
        <v>573</v>
      </c>
      <c r="J43" s="12" t="s">
        <v>569</v>
      </c>
    </row>
    <row r="44" spans="1:10" x14ac:dyDescent="0.25">
      <c r="A44" s="12" t="s">
        <v>217</v>
      </c>
      <c r="B44" s="50" t="str">
        <f t="shared" si="8"/>
        <v>Política Servicio al Ciudadano_DIMENSIÓN Gestión con Valores para Resultados</v>
      </c>
      <c r="C44" s="50"/>
      <c r="D44" s="12" t="s">
        <v>569</v>
      </c>
      <c r="E44" s="12">
        <f>VLOOKUP(A44,'PA GPS 2026 '!$E$4:$P$461,12,0)</f>
        <v>0</v>
      </c>
      <c r="F44" s="82">
        <f>+(E44*100)/($E$4+$E$5+$E$7+$E$8+$E$10+$E$11+$E$12+$E$39+$E$40+$E$41+$E$42+$E$44+$E$45+$E$47+$E$48+$E$50+$E$51+$E$52+$E$54+$E$55+$E$56+$E$58+$E$59)</f>
        <v>0</v>
      </c>
      <c r="I44" s="50" t="s">
        <v>573</v>
      </c>
      <c r="J44" s="12" t="s">
        <v>569</v>
      </c>
    </row>
    <row r="45" spans="1:10" x14ac:dyDescent="0.25">
      <c r="A45" s="12" t="s">
        <v>218</v>
      </c>
      <c r="B45" s="50" t="str">
        <f t="shared" si="8"/>
        <v>Política Servicio al Ciudadano_DIMENSIÓN Gestión con Valores para Resultados</v>
      </c>
      <c r="C45" s="50"/>
      <c r="D45" s="12" t="s">
        <v>569</v>
      </c>
      <c r="E45" s="12">
        <f>VLOOKUP(A45,'PA GPS 2026 '!$E$4:$P$461,12,0)</f>
        <v>70</v>
      </c>
      <c r="F45" s="82">
        <f>+(E45*100)/($E$4+$E$5+$E$7+$E$8+$E$10+$E$11+$E$12+$E$39+$E$40+$E$41+$E$42+$E$44+$E$45+$E$47+$E$48+$E$50+$E$51+$E$52+$E$54+$E$55+$E$56+$E$58+$E$59)</f>
        <v>9.628610729023384</v>
      </c>
      <c r="I45" s="50" t="s">
        <v>573</v>
      </c>
      <c r="J45" s="12" t="s">
        <v>569</v>
      </c>
    </row>
    <row r="46" spans="1:10" x14ac:dyDescent="0.25">
      <c r="A46" s="12" t="s">
        <v>100</v>
      </c>
      <c r="B46" s="50" t="str">
        <f>VLOOKUP('Plantilla publicacion'!A46,'PA GPS 2026 '!$E$4:$M$461,9,0)</f>
        <v>Política Gobierno Digital _DIMENSIÓN Gestión con Valores para Resultados</v>
      </c>
      <c r="C46" s="50"/>
      <c r="D46" s="12" t="s">
        <v>569</v>
      </c>
      <c r="E46" s="12">
        <f>VLOOKUP(A46,'PA GPS 2026 '!$E$4:$P$461,12,0)</f>
        <v>20</v>
      </c>
      <c r="F46" s="12">
        <f>+(E46*100)/($E$3+$E$6+$E$9+$E$38+$E$43+$E$46+$E$49+$E$53+$E$57)</f>
        <v>5.7971014492753623</v>
      </c>
      <c r="I46" s="50" t="s">
        <v>568</v>
      </c>
      <c r="J46" s="12" t="s">
        <v>569</v>
      </c>
    </row>
    <row r="47" spans="1:10" x14ac:dyDescent="0.25">
      <c r="A47" s="12" t="s">
        <v>102</v>
      </c>
      <c r="B47" s="50" t="str">
        <f t="shared" ref="B47:B48" si="9">+B46</f>
        <v>Política Gobierno Digital _DIMENSIÓN Gestión con Valores para Resultados</v>
      </c>
      <c r="C47" s="50"/>
      <c r="D47" s="12" t="s">
        <v>569</v>
      </c>
      <c r="E47" s="12">
        <f>VLOOKUP(A47,'PA GPS 2026 '!$E$4:$P$461,12,0)</f>
        <v>20</v>
      </c>
      <c r="F47" s="82">
        <f>+(E47*100)/($E$4+$E$5+$E$7+$E$8+$E$10+$E$11+$E$12+$E$39+$E$40+$E$41+$E$42+$E$44+$E$45+$E$47+$E$48+$E$50+$E$51+$E$52+$E$54+$E$55+$E$56+$E$58+$E$59)</f>
        <v>2.7510316368638241</v>
      </c>
      <c r="I47" s="50" t="s">
        <v>568</v>
      </c>
      <c r="J47" s="12" t="s">
        <v>569</v>
      </c>
    </row>
    <row r="48" spans="1:10" x14ac:dyDescent="0.25">
      <c r="A48" s="12" t="s">
        <v>103</v>
      </c>
      <c r="B48" s="50" t="str">
        <f t="shared" si="9"/>
        <v>Política Gobierno Digital _DIMENSIÓN Gestión con Valores para Resultados</v>
      </c>
      <c r="C48" s="50"/>
      <c r="D48" s="12" t="s">
        <v>569</v>
      </c>
      <c r="E48" s="12">
        <f>VLOOKUP(A48,'PA GPS 2026 '!$E$4:$P$461,12,0)</f>
        <v>80</v>
      </c>
      <c r="F48" s="82">
        <f>+(E48*100)/($E$4+$E$5+$E$7+$E$8+$E$10+$E$11+$E$12+$E$39+$E$40+$E$41+$E$42+$E$44+$E$45+$E$47+$E$48+$E$50+$E$51+$E$52+$E$54+$E$55+$E$56+$E$58+$E$59)</f>
        <v>11.004126547455297</v>
      </c>
      <c r="I48" s="50" t="s">
        <v>568</v>
      </c>
      <c r="J48" s="12" t="s">
        <v>569</v>
      </c>
    </row>
    <row r="49" spans="1:10" x14ac:dyDescent="0.25">
      <c r="A49" s="12" t="s">
        <v>104</v>
      </c>
      <c r="B49" s="50" t="str">
        <f>VLOOKUP('Plantilla publicacion'!A49,'PA GPS 2026 '!$E$4:$M$461,9,0)</f>
        <v>Política Seguridad Digital _DIMENSIÓN Gestión con Valores para Resultados</v>
      </c>
      <c r="C49" s="50"/>
      <c r="D49" s="12" t="s">
        <v>569</v>
      </c>
      <c r="E49" s="12">
        <f>VLOOKUP(A49,'PA GPS 2026 '!$E$4:$P$461,12,0)</f>
        <v>20</v>
      </c>
      <c r="F49" s="12">
        <f>+(E49*100)/($E$3+$E$6+$E$9+$E$38+$E$43+$E$46+$E$49+$E$53+$E$57)</f>
        <v>5.7971014492753623</v>
      </c>
      <c r="I49" s="50" t="s">
        <v>570</v>
      </c>
      <c r="J49" s="12" t="s">
        <v>569</v>
      </c>
    </row>
    <row r="50" spans="1:10" x14ac:dyDescent="0.25">
      <c r="A50" s="12" t="s">
        <v>105</v>
      </c>
      <c r="B50" s="50" t="str">
        <f t="shared" ref="B50:B51" si="10">+B49</f>
        <v>Política Seguridad Digital _DIMENSIÓN Gestión con Valores para Resultados</v>
      </c>
      <c r="C50" s="50"/>
      <c r="D50" s="12" t="s">
        <v>569</v>
      </c>
      <c r="E50" s="12">
        <f>VLOOKUP(A50,'PA GPS 2026 '!$E$4:$P$461,12,0)</f>
        <v>30</v>
      </c>
      <c r="F50" s="82">
        <f>+(E50*100)/($E$4+$E$5+$E$7+$E$8+$E$10+$E$11+$E$12+$E$39+$E$40+$E$41+$E$42+$E$44+$E$45+$E$47+$E$48+$E$50+$E$51+$E$52+$E$54+$E$55+$E$56+$E$58+$E$59)</f>
        <v>4.1265474552957357</v>
      </c>
      <c r="I50" s="50" t="s">
        <v>570</v>
      </c>
      <c r="J50" s="12" t="s">
        <v>569</v>
      </c>
    </row>
    <row r="51" spans="1:10" x14ac:dyDescent="0.25">
      <c r="A51" s="12" t="s">
        <v>106</v>
      </c>
      <c r="B51" s="50" t="str">
        <f t="shared" si="10"/>
        <v>Política Seguridad Digital _DIMENSIÓN Gestión con Valores para Resultados</v>
      </c>
      <c r="C51" s="50"/>
      <c r="D51" s="12" t="s">
        <v>569</v>
      </c>
      <c r="E51" s="12">
        <f>VLOOKUP(A51,'PA GPS 2026 '!$E$4:$P$461,12,0)</f>
        <v>70</v>
      </c>
      <c r="F51" s="82">
        <f>+(E51*100)/($E$4+$E$5+$E$7+$E$8+$E$10+$E$11+$E$12+$E$39+$E$40+$E$41+$E$42+$E$44+$E$45+$E$47+$E$48+$E$50+$E$51+$E$52+$E$54+$E$55+$E$56+$E$58+$E$59)</f>
        <v>9.628610729023384</v>
      </c>
      <c r="I51" s="50" t="s">
        <v>570</v>
      </c>
      <c r="J51" s="12" t="s">
        <v>569</v>
      </c>
    </row>
    <row r="52" spans="1:10" x14ac:dyDescent="0.25">
      <c r="A52" s="12" t="s">
        <v>107</v>
      </c>
      <c r="B52" s="50" t="str">
        <f>VLOOKUP('Plantilla publicacion'!A52,'PA GPS 2026 '!$E$4:$M$461,9,0)</f>
        <v>Política Seguridad Digital _DIMENSIÓN Gestión con Valores para Resultados</v>
      </c>
      <c r="C52" s="50"/>
      <c r="D52" s="12" t="s">
        <v>569</v>
      </c>
      <c r="E52" s="12">
        <f>VLOOKUP(A52,'PA GPS 2026 '!$E$4:$P$461,12,0)</f>
        <v>20</v>
      </c>
      <c r="F52" s="82">
        <f>+(E52*100)/($E$4+$E$5+$E$7+$E$8+$E$10+$E$11+$E$12+$E$39+$E$40+$E$41+$E$42+$E$44+$E$45+$E$47+$E$48+$E$50+$E$51+$E$52+$E$54+$E$55+$E$56+$E$58+$E$59)</f>
        <v>2.7510316368638241</v>
      </c>
      <c r="I52" s="50" t="s">
        <v>570</v>
      </c>
      <c r="J52" s="12" t="s">
        <v>569</v>
      </c>
    </row>
    <row r="53" spans="1:10" x14ac:dyDescent="0.25">
      <c r="A53" s="12" t="s">
        <v>108</v>
      </c>
      <c r="B53" s="50" t="str">
        <f t="shared" ref="B53:B54" si="11">+B52</f>
        <v>Política Seguridad Digital _DIMENSIÓN Gestión con Valores para Resultados</v>
      </c>
      <c r="C53" s="50"/>
      <c r="D53" s="12" t="s">
        <v>569</v>
      </c>
      <c r="E53" s="12">
        <f>VLOOKUP(A53,'PA GPS 2026 '!$E$4:$P$461,12,0)</f>
        <v>40</v>
      </c>
      <c r="F53" s="12">
        <f>+(E53*100)/($E$3+$E$6+$E$9+$E$38+$E$43+$E$46+$E$49+$E$53+$E$57)</f>
        <v>11.594202898550725</v>
      </c>
      <c r="I53" s="50" t="s">
        <v>570</v>
      </c>
      <c r="J53" s="12" t="s">
        <v>569</v>
      </c>
    </row>
    <row r="54" spans="1:10" x14ac:dyDescent="0.25">
      <c r="A54" s="12" t="s">
        <v>109</v>
      </c>
      <c r="B54" s="50" t="str">
        <f t="shared" si="11"/>
        <v>Política Seguridad Digital _DIMENSIÓN Gestión con Valores para Resultados</v>
      </c>
      <c r="C54" s="50"/>
      <c r="D54" s="12" t="s">
        <v>569</v>
      </c>
      <c r="E54" s="12">
        <f>VLOOKUP(A54,'PA GPS 2026 '!$E$4:$P$461,12,0)</f>
        <v>60</v>
      </c>
      <c r="F54" s="82">
        <f>+(E54*100)/($E$4+$E$5+$E$7+$E$8+$E$10+$E$11+$E$12+$E$39+$E$40+$E$41+$E$42+$E$44+$E$45+$E$47+$E$48+$E$50+$E$51+$E$52+$E$54+$E$55+$E$56+$E$58+$E$59)</f>
        <v>8.2530949105914715</v>
      </c>
      <c r="I54" s="50" t="s">
        <v>570</v>
      </c>
      <c r="J54" s="12" t="s">
        <v>569</v>
      </c>
    </row>
    <row r="55" spans="1:10" x14ac:dyDescent="0.25">
      <c r="A55" s="12" t="s">
        <v>110</v>
      </c>
      <c r="B55" s="50" t="str">
        <f>VLOOKUP('Plantilla publicacion'!A55,'PA GPS 2026 '!$E$4:$M$461,9,0)</f>
        <v>Política Gobierno Digital _DIMENSIÓN Gestión con Valores para Resultados</v>
      </c>
      <c r="C55" s="50"/>
      <c r="D55" s="12" t="s">
        <v>569</v>
      </c>
      <c r="E55" s="12">
        <f>VLOOKUP(A55,'PA GPS 2026 '!$E$4:$P$461,12,0)</f>
        <v>40</v>
      </c>
      <c r="F55" s="82">
        <f>+(E55*100)/($E$4+$E$5+$E$7+$E$8+$E$10+$E$11+$E$12+$E$39+$E$40+$E$41+$E$42+$E$44+$E$45+$E$47+$E$48+$E$50+$E$51+$E$52+$E$54+$E$55+$E$56+$E$58+$E$59)</f>
        <v>5.5020632737276483</v>
      </c>
      <c r="I55" s="50" t="s">
        <v>568</v>
      </c>
      <c r="J55" s="12" t="s">
        <v>569</v>
      </c>
    </row>
    <row r="56" spans="1:10" x14ac:dyDescent="0.25">
      <c r="A56" s="12" t="s">
        <v>111</v>
      </c>
      <c r="B56" s="50" t="str">
        <f t="shared" ref="B56:B57" si="12">+B55</f>
        <v>Política Gobierno Digital _DIMENSIÓN Gestión con Valores para Resultados</v>
      </c>
      <c r="C56" s="50"/>
      <c r="D56" s="12" t="s">
        <v>569</v>
      </c>
      <c r="E56" s="12">
        <f>VLOOKUP(A56,'PA GPS 2026 '!$E$4:$P$461,12,0)</f>
        <v>20</v>
      </c>
      <c r="F56" s="82">
        <f>+(E56*100)/($E$4+$E$5+$E$7+$E$8+$E$10+$E$11+$E$12+$E$39+$E$40+$E$41+$E$42+$E$44+$E$45+$E$47+$E$48+$E$50+$E$51+$E$52+$E$54+$E$55+$E$56+$E$58+$E$59)</f>
        <v>2.7510316368638241</v>
      </c>
      <c r="I56" s="50" t="s">
        <v>568</v>
      </c>
      <c r="J56" s="12" t="s">
        <v>569</v>
      </c>
    </row>
    <row r="57" spans="1:10" x14ac:dyDescent="0.25">
      <c r="A57" s="12" t="s">
        <v>112</v>
      </c>
      <c r="B57" s="50" t="str">
        <f t="shared" si="12"/>
        <v>Política Gobierno Digital _DIMENSIÓN Gestión con Valores para Resultados</v>
      </c>
      <c r="C57" s="50"/>
      <c r="D57" s="12" t="s">
        <v>569</v>
      </c>
      <c r="E57" s="12">
        <f>VLOOKUP(A57,'PA GPS 2026 '!$E$4:$P$461,12,0)</f>
        <v>80</v>
      </c>
      <c r="F57" s="12">
        <f>+(E57*100)/($E$3+$E$6+$E$9+$E$38+$E$43+$E$46+$E$49+$E$53+$E$57)</f>
        <v>23.188405797101449</v>
      </c>
      <c r="I57" s="50" t="s">
        <v>568</v>
      </c>
      <c r="J57" s="12" t="s">
        <v>569</v>
      </c>
    </row>
    <row r="58" spans="1:10" x14ac:dyDescent="0.25">
      <c r="A58" s="12" t="s">
        <v>327</v>
      </c>
      <c r="B58" s="50" t="str">
        <f>VLOOKUP('Plantilla publicacion'!A58,'PA GPS 2026 '!$E$4:$M$461,9,0)</f>
        <v>Política Gestión Presupuestal y Eficiencia del Gasto Público _DIMENSIÓN Direccionamiento Estratégico y Planeación</v>
      </c>
      <c r="C58" s="50"/>
      <c r="D58" s="12" t="s">
        <v>576</v>
      </c>
      <c r="E58" s="12">
        <f>VLOOKUP(A58,'PA GPS 2026 '!$E$4:$P$461,12,0)</f>
        <v>17</v>
      </c>
      <c r="F58" s="82">
        <f>+(E58*100)/($E$4+$E$5+$E$7+$E$8+$E$10+$E$11+$E$12+$E$39+$E$40+$E$41+$E$42+$E$44+$E$45+$E$47+$E$48+$E$50+$E$51+$E$52+$E$54+$E$55+$E$56+$E$58+$E$59)</f>
        <v>2.3383768913342502</v>
      </c>
      <c r="I58" s="50" t="s">
        <v>585</v>
      </c>
      <c r="J58" s="12" t="s">
        <v>576</v>
      </c>
    </row>
    <row r="59" spans="1:10" x14ac:dyDescent="0.25">
      <c r="A59" s="12" t="s">
        <v>328</v>
      </c>
      <c r="B59" s="50" t="str">
        <f t="shared" ref="B59:B64" si="13">+B58</f>
        <v>Política Gestión Presupuestal y Eficiencia del Gasto Público _DIMENSIÓN Direccionamiento Estratégico y Planeación</v>
      </c>
      <c r="C59" s="50"/>
      <c r="D59" s="12" t="s">
        <v>576</v>
      </c>
      <c r="E59" s="12">
        <f>VLOOKUP(A59,'PA GPS 2026 '!$E$4:$P$461,12,0)</f>
        <v>10</v>
      </c>
      <c r="F59" s="82">
        <f>+(E59*100)/($E$4+$E$5+$E$7+$E$8+$E$10+$E$11+$E$12+$E$39+$E$40+$E$41+$E$42+$E$44+$E$45+$E$47+$E$48+$E$50+$E$51+$E$52+$E$54+$E$55+$E$56+$E$58+$E$59)</f>
        <v>1.3755158184319121</v>
      </c>
      <c r="I59" s="50" t="s">
        <v>585</v>
      </c>
      <c r="J59" s="12" t="s">
        <v>576</v>
      </c>
    </row>
    <row r="60" spans="1:10" x14ac:dyDescent="0.25">
      <c r="A60" s="12" t="s">
        <v>329</v>
      </c>
      <c r="B60" s="50" t="str">
        <f t="shared" si="13"/>
        <v>Política Gestión Presupuestal y Eficiencia del Gasto Público _DIMENSIÓN Direccionamiento Estratégico y Planeación</v>
      </c>
      <c r="C60" s="50"/>
      <c r="D60" s="12" t="s">
        <v>576</v>
      </c>
      <c r="E60" s="12">
        <f>VLOOKUP(A60,'PA GPS 2026 '!$E$4:$P$461,12,0)</f>
        <v>10</v>
      </c>
      <c r="F60" s="82" t="e">
        <f>(E60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0" s="50" t="s">
        <v>585</v>
      </c>
      <c r="J60" s="12" t="s">
        <v>576</v>
      </c>
    </row>
    <row r="61" spans="1:10" x14ac:dyDescent="0.25">
      <c r="A61" s="12" t="s">
        <v>330</v>
      </c>
      <c r="B61" s="50" t="str">
        <f t="shared" si="13"/>
        <v>Política Gestión Presupuestal y Eficiencia del Gasto Público _DIMENSIÓN Direccionamiento Estratégico y Planeación</v>
      </c>
      <c r="C61" s="50"/>
      <c r="D61" s="12" t="s">
        <v>576</v>
      </c>
      <c r="E61" s="12">
        <f>VLOOKUP(A61,'PA GPS 2026 '!$E$4:$P$461,12,0)</f>
        <v>20</v>
      </c>
      <c r="F61" s="84" t="e">
        <f>+(E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1" s="50" t="s">
        <v>585</v>
      </c>
      <c r="J61" s="12" t="s">
        <v>576</v>
      </c>
    </row>
    <row r="62" spans="1:10" x14ac:dyDescent="0.25">
      <c r="A62" s="12" t="s">
        <v>331</v>
      </c>
      <c r="B62" s="50" t="str">
        <f t="shared" si="13"/>
        <v>Política Gestión Presupuestal y Eficiencia del Gasto Público _DIMENSIÓN Direccionamiento Estratégico y Planeación</v>
      </c>
      <c r="C62" s="50"/>
      <c r="D62" s="12" t="s">
        <v>576</v>
      </c>
      <c r="E62" s="12">
        <f>VLOOKUP(A62,'PA GPS 2026 '!$E$4:$P$461,12,0)</f>
        <v>20</v>
      </c>
      <c r="F62" s="84" t="e">
        <f>+(E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2" s="50" t="s">
        <v>585</v>
      </c>
      <c r="J62" s="12" t="s">
        <v>576</v>
      </c>
    </row>
    <row r="63" spans="1:10" x14ac:dyDescent="0.25">
      <c r="A63" s="12" t="s">
        <v>1586</v>
      </c>
      <c r="B63" s="50" t="str">
        <f t="shared" si="13"/>
        <v>Política Gestión Presupuestal y Eficiencia del Gasto Público _DIMENSIÓN Direccionamiento Estratégico y Planeación</v>
      </c>
      <c r="C63" s="50"/>
      <c r="D63" s="12" t="s">
        <v>576</v>
      </c>
      <c r="E63" s="12">
        <f>VLOOKUP(A63,'PA GPS 2026 '!$E$4:$P$461,12,0)</f>
        <v>20</v>
      </c>
      <c r="F63" s="84" t="e">
        <f>+(E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3" s="50" t="s">
        <v>585</v>
      </c>
      <c r="J63" s="12" t="s">
        <v>576</v>
      </c>
    </row>
    <row r="64" spans="1:10" x14ac:dyDescent="0.25">
      <c r="A64" s="12" t="s">
        <v>1589</v>
      </c>
      <c r="B64" s="50" t="str">
        <f t="shared" si="13"/>
        <v>Política Gestión Presupuestal y Eficiencia del Gasto Público _DIMENSIÓN Direccionamiento Estratégico y Planeación</v>
      </c>
      <c r="C64" s="50"/>
      <c r="D64" s="12" t="s">
        <v>576</v>
      </c>
      <c r="E64" s="12">
        <f>VLOOKUP(A64,'PA GPS 2026 '!$E$4:$P$461,12,0)</f>
        <v>20</v>
      </c>
      <c r="F64" s="84" t="e">
        <f>+(E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4" s="50" t="s">
        <v>585</v>
      </c>
      <c r="J64" s="12" t="s">
        <v>576</v>
      </c>
    </row>
    <row r="65" spans="1:10" x14ac:dyDescent="0.25">
      <c r="A65" s="12" t="s">
        <v>332</v>
      </c>
      <c r="B65" s="50" t="str">
        <f>VLOOKUP('Plantilla publicacion'!A65,'PA GPS 2026 '!$E$4:$M$461,9,0)</f>
        <v>Política Seguimiento y evaluación de la gestión institucional _DIMENSIÓN Evaluación de Resultados</v>
      </c>
      <c r="C65" s="50"/>
      <c r="D65" s="12" t="s">
        <v>584</v>
      </c>
      <c r="E65" s="12">
        <f>VLOOKUP(A65,'PA GPS 2026 '!$E$4:$P$461,12,0)</f>
        <v>17</v>
      </c>
      <c r="F65" s="84" t="e">
        <f>+(E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5" s="50" t="s">
        <v>583</v>
      </c>
      <c r="J65" s="12" t="s">
        <v>584</v>
      </c>
    </row>
    <row r="66" spans="1:10" x14ac:dyDescent="0.25">
      <c r="A66" s="12" t="s">
        <v>333</v>
      </c>
      <c r="B66" s="50" t="str">
        <f t="shared" ref="B66:B68" si="14">+B65</f>
        <v>Política Seguimiento y evaluación de la gestión institucional _DIMENSIÓN Evaluación de Resultados</v>
      </c>
      <c r="C66" s="50"/>
      <c r="D66" s="12" t="s">
        <v>584</v>
      </c>
      <c r="E66" s="12">
        <f>VLOOKUP(A66,'PA GPS 2026 '!$E$4:$P$461,12,0)</f>
        <v>20</v>
      </c>
      <c r="F66" s="82" t="e">
        <f>(E66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6" s="50" t="s">
        <v>583</v>
      </c>
      <c r="J66" s="12" t="s">
        <v>584</v>
      </c>
    </row>
    <row r="67" spans="1:10" x14ac:dyDescent="0.25">
      <c r="A67" s="12" t="s">
        <v>334</v>
      </c>
      <c r="B67" s="50" t="str">
        <f t="shared" si="14"/>
        <v>Política Seguimiento y evaluación de la gestión institucional _DIMENSIÓN Evaluación de Resultados</v>
      </c>
      <c r="C67" s="50"/>
      <c r="D67" s="12" t="s">
        <v>584</v>
      </c>
      <c r="E67" s="12">
        <f>VLOOKUP(A67,'PA GPS 2026 '!$E$4:$P$461,12,0)</f>
        <v>30</v>
      </c>
      <c r="F67" s="84" t="e">
        <f>+(E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7" s="50" t="s">
        <v>583</v>
      </c>
      <c r="J67" s="12" t="s">
        <v>584</v>
      </c>
    </row>
    <row r="68" spans="1:10" x14ac:dyDescent="0.25">
      <c r="A68" s="12" t="s">
        <v>335</v>
      </c>
      <c r="B68" s="50" t="str">
        <f t="shared" si="14"/>
        <v>Política Seguimiento y evaluación de la gestión institucional _DIMENSIÓN Evaluación de Resultados</v>
      </c>
      <c r="C68" s="50"/>
      <c r="D68" s="12" t="s">
        <v>584</v>
      </c>
      <c r="E68" s="12">
        <f>VLOOKUP(A68,'PA GPS 2026 '!$E$4:$P$461,12,0)</f>
        <v>50</v>
      </c>
      <c r="F68" s="84" t="e">
        <f>+(E68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68" s="50" t="s">
        <v>583</v>
      </c>
      <c r="J68" s="12" t="s">
        <v>584</v>
      </c>
    </row>
    <row r="69" spans="1:10" x14ac:dyDescent="0.25">
      <c r="A69" s="12" t="s">
        <v>336</v>
      </c>
      <c r="B69" s="50" t="str">
        <f>VLOOKUP('Plantilla publicacion'!A69,'PA GPS 2026 '!$E$4:$M$461,9,0)</f>
        <v>Política Transparencia, acceso a la información pública y lucha contra la corrupción _DIMENSIÓN Gestión con Valores para Resultados</v>
      </c>
      <c r="C69" s="50"/>
      <c r="D69" s="12" t="s">
        <v>569</v>
      </c>
      <c r="E69" s="12">
        <f>VLOOKUP(A69,'PA GPS 2026 '!$E$4:$P$461,12,0)</f>
        <v>17</v>
      </c>
      <c r="F69" s="82" t="e">
        <f>(E69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69" s="50" t="s">
        <v>572</v>
      </c>
      <c r="J69" s="12" t="s">
        <v>569</v>
      </c>
    </row>
    <row r="70" spans="1:10" x14ac:dyDescent="0.25">
      <c r="A70" s="12" t="s">
        <v>338</v>
      </c>
      <c r="B70" s="50" t="str">
        <f t="shared" ref="B70:B72" si="15">+B69</f>
        <v>Política Transparencia, acceso a la información pública y lucha contra la corrupción _DIMENSIÓN Gestión con Valores para Resultados</v>
      </c>
      <c r="C70" s="50"/>
      <c r="D70" s="12" t="s">
        <v>569</v>
      </c>
      <c r="E70" s="12">
        <f>VLOOKUP(A70,'PA GPS 2026 '!$E$4:$P$461,12,0)</f>
        <v>20</v>
      </c>
      <c r="F70" s="84" t="e">
        <f>+(E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0" s="50" t="s">
        <v>572</v>
      </c>
      <c r="J70" s="12" t="s">
        <v>569</v>
      </c>
    </row>
    <row r="71" spans="1:10" x14ac:dyDescent="0.25">
      <c r="A71" s="12" t="s">
        <v>339</v>
      </c>
      <c r="B71" s="50" t="str">
        <f t="shared" si="15"/>
        <v>Política Transparencia, acceso a la información pública y lucha contra la corrupción _DIMENSIÓN Gestión con Valores para Resultados</v>
      </c>
      <c r="C71" s="50"/>
      <c r="D71" s="12" t="s">
        <v>569</v>
      </c>
      <c r="E71" s="12">
        <f>VLOOKUP(A71,'PA GPS 2026 '!$E$4:$P$461,12,0)</f>
        <v>30</v>
      </c>
      <c r="F71" s="84" t="e">
        <f>+(E71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1" s="50" t="s">
        <v>572</v>
      </c>
      <c r="J71" s="12" t="s">
        <v>569</v>
      </c>
    </row>
    <row r="72" spans="1:10" x14ac:dyDescent="0.25">
      <c r="A72" s="12" t="s">
        <v>1606</v>
      </c>
      <c r="B72" s="50" t="str">
        <f t="shared" si="15"/>
        <v>Política Transparencia, acceso a la información pública y lucha contra la corrupción _DIMENSIÓN Gestión con Valores para Resultados</v>
      </c>
      <c r="C72" s="50"/>
      <c r="D72" s="12" t="s">
        <v>569</v>
      </c>
      <c r="E72" s="12">
        <f>VLOOKUP(A72,'PA GPS 2026 '!$E$4:$P$461,12,0)</f>
        <v>50</v>
      </c>
      <c r="F72" s="84" t="e">
        <f>+(E72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2" s="50" t="s">
        <v>572</v>
      </c>
      <c r="J72" s="12" t="s">
        <v>569</v>
      </c>
    </row>
    <row r="73" spans="1:10" x14ac:dyDescent="0.25">
      <c r="A73" s="12" t="s">
        <v>340</v>
      </c>
      <c r="B73" s="50" t="str">
        <f>VLOOKUP('Plantilla publicacion'!A73,'PA GPS 2026 '!$E$4:$M$461,9,0)</f>
        <v>Política Gestión del Conocimiento y la Innovación _DIMENSIÓN Gestión del conocimiento y la innovación</v>
      </c>
      <c r="C73" s="50"/>
      <c r="D73" s="12" t="s">
        <v>579</v>
      </c>
      <c r="E73" s="12">
        <f>VLOOKUP(A73,'PA GPS 2026 '!$E$4:$P$461,12,0)</f>
        <v>17</v>
      </c>
      <c r="F73" s="84" t="e">
        <f>+(E73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3" s="50" t="s">
        <v>578</v>
      </c>
      <c r="J73" s="12" t="s">
        <v>579</v>
      </c>
    </row>
    <row r="74" spans="1:10" x14ac:dyDescent="0.25">
      <c r="A74" s="12" t="s">
        <v>341</v>
      </c>
      <c r="B74" s="50" t="str">
        <f t="shared" ref="B74:B78" si="16">+B73</f>
        <v>Política Gestión del Conocimiento y la Innovación _DIMENSIÓN Gestión del conocimiento y la innovación</v>
      </c>
      <c r="C74" s="50"/>
      <c r="D74" s="12" t="s">
        <v>579</v>
      </c>
      <c r="E74" s="12">
        <f>VLOOKUP(A74,'PA GPS 2026 '!$E$4:$P$461,12,0)</f>
        <v>10</v>
      </c>
      <c r="F74" s="82" t="e">
        <f>(E74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74" s="50" t="s">
        <v>578</v>
      </c>
      <c r="J74" s="12" t="s">
        <v>579</v>
      </c>
    </row>
    <row r="75" spans="1:10" x14ac:dyDescent="0.25">
      <c r="A75" s="12" t="s">
        <v>342</v>
      </c>
      <c r="B75" s="50" t="str">
        <f t="shared" si="16"/>
        <v>Política Gestión del Conocimiento y la Innovación _DIMENSIÓN Gestión del conocimiento y la innovación</v>
      </c>
      <c r="C75" s="50"/>
      <c r="D75" s="12" t="s">
        <v>579</v>
      </c>
      <c r="E75" s="12">
        <f>VLOOKUP(A75,'PA GPS 2026 '!$E$4:$P$461,12,0)</f>
        <v>10</v>
      </c>
      <c r="F75" s="84" t="e">
        <f>+(E75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5" s="50" t="s">
        <v>578</v>
      </c>
      <c r="J75" s="12" t="s">
        <v>579</v>
      </c>
    </row>
    <row r="76" spans="1:10" x14ac:dyDescent="0.25">
      <c r="A76" s="12" t="s">
        <v>343</v>
      </c>
      <c r="B76" s="50" t="str">
        <f t="shared" si="16"/>
        <v>Política Gestión del Conocimiento y la Innovación _DIMENSIÓN Gestión del conocimiento y la innovación</v>
      </c>
      <c r="C76" s="50"/>
      <c r="D76" s="12" t="s">
        <v>579</v>
      </c>
      <c r="E76" s="12">
        <f>VLOOKUP(A76,'PA GPS 2026 '!$E$4:$P$461,12,0)</f>
        <v>20</v>
      </c>
      <c r="F76" s="84" t="e">
        <f>+(E76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6" s="50" t="s">
        <v>578</v>
      </c>
      <c r="J76" s="12" t="s">
        <v>579</v>
      </c>
    </row>
    <row r="77" spans="1:10" x14ac:dyDescent="0.25">
      <c r="A77" s="12" t="s">
        <v>344</v>
      </c>
      <c r="B77" s="50" t="str">
        <f t="shared" si="16"/>
        <v>Política Gestión del Conocimiento y la Innovación _DIMENSIÓN Gestión del conocimiento y la innovación</v>
      </c>
      <c r="C77" s="50"/>
      <c r="D77" s="12" t="s">
        <v>579</v>
      </c>
      <c r="E77" s="12">
        <f>VLOOKUP(A77,'PA GPS 2026 '!$E$4:$P$461,12,0)</f>
        <v>30</v>
      </c>
      <c r="F77" s="84" t="e">
        <f>+(E77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7" s="50" t="s">
        <v>578</v>
      </c>
      <c r="J77" s="12" t="s">
        <v>579</v>
      </c>
    </row>
    <row r="78" spans="1:10" x14ac:dyDescent="0.25">
      <c r="A78" s="12" t="s">
        <v>760</v>
      </c>
      <c r="B78" s="50" t="str">
        <f t="shared" si="16"/>
        <v>Política Gestión del Conocimiento y la Innovación _DIMENSIÓN Gestión del conocimiento y la innovación</v>
      </c>
      <c r="C78" s="50"/>
      <c r="D78" s="12" t="s">
        <v>579</v>
      </c>
      <c r="E78" s="12">
        <f>VLOOKUP(A78,'PA GPS 2026 '!$E$4:$P$461,12,0)</f>
        <v>30</v>
      </c>
      <c r="F78" s="84" t="e">
        <f>+(E78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78" s="50" t="s">
        <v>578</v>
      </c>
      <c r="J78" s="12" t="s">
        <v>579</v>
      </c>
    </row>
    <row r="79" spans="1:10" x14ac:dyDescent="0.25">
      <c r="A79" s="12" t="s">
        <v>345</v>
      </c>
      <c r="B79" s="50" t="str">
        <f>VLOOKUP('Plantilla publicacion'!A79,'PA GPS 2026 '!$E$4:$M$461,9,0)</f>
        <v>Política Gestión del Conocimiento y la Innovación _DIMENSIÓN Gestión del conocimiento y la innovación</v>
      </c>
      <c r="C79" s="50"/>
      <c r="D79" s="12" t="s">
        <v>579</v>
      </c>
      <c r="E79" s="12">
        <f>VLOOKUP(A79,'PA GPS 2026 '!$E$4:$P$461,12,0)</f>
        <v>15</v>
      </c>
      <c r="F79" s="82" t="e">
        <f>(E79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79" s="50" t="s">
        <v>578</v>
      </c>
      <c r="J79" s="12" t="s">
        <v>579</v>
      </c>
    </row>
    <row r="80" spans="1:10" x14ac:dyDescent="0.25">
      <c r="A80" s="12" t="s">
        <v>347</v>
      </c>
      <c r="B80" s="50" t="str">
        <f t="shared" ref="B80:B81" si="17">+B79</f>
        <v>Política Gestión del Conocimiento y la Innovación _DIMENSIÓN Gestión del conocimiento y la innovación</v>
      </c>
      <c r="C80" s="50"/>
      <c r="D80" s="12" t="s">
        <v>579</v>
      </c>
      <c r="E80" s="12">
        <f>VLOOKUP(A80,'PA GPS 2026 '!$E$4:$P$461,12,0)</f>
        <v>20</v>
      </c>
      <c r="F80" s="84" t="e">
        <f>+(E80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0" s="50" t="s">
        <v>578</v>
      </c>
      <c r="J80" s="12" t="s">
        <v>579</v>
      </c>
    </row>
    <row r="81" spans="1:10" x14ac:dyDescent="0.25">
      <c r="A81" s="12" t="s">
        <v>349</v>
      </c>
      <c r="B81" s="50" t="str">
        <f t="shared" si="17"/>
        <v>Política Gestión del Conocimiento y la Innovación _DIMENSIÓN Gestión del conocimiento y la innovación</v>
      </c>
      <c r="C81" s="50"/>
      <c r="D81" s="12" t="s">
        <v>579</v>
      </c>
      <c r="E81" s="12">
        <f>VLOOKUP(A81,'PA GPS 2026 '!$E$4:$P$461,12,0)</f>
        <v>80</v>
      </c>
      <c r="F81" s="84" t="e">
        <f>+(E81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1" s="50" t="s">
        <v>578</v>
      </c>
      <c r="J81" s="12" t="s">
        <v>579</v>
      </c>
    </row>
    <row r="82" spans="1:10" x14ac:dyDescent="0.25">
      <c r="A82" s="12" t="s">
        <v>350</v>
      </c>
      <c r="B82" s="50" t="str">
        <f>VLOOKUP('Plantilla publicacion'!A82,'PA GPS 2026 '!$E$4:$M$461,9,0)</f>
        <v>Política Gestión Presupuestal y Eficiencia del Gasto Público _DIMENSIÓN Direccionamiento Estratégico y Planeación</v>
      </c>
      <c r="C82" s="50"/>
      <c r="D82" s="12" t="s">
        <v>576</v>
      </c>
      <c r="E82" s="12">
        <f>VLOOKUP(A82,'PA GPS 2026 '!$E$4:$P$461,12,0)</f>
        <v>17</v>
      </c>
      <c r="F82" s="84" t="e">
        <f>+(E82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2" s="50" t="s">
        <v>585</v>
      </c>
      <c r="J82" s="12" t="s">
        <v>576</v>
      </c>
    </row>
    <row r="83" spans="1:10" x14ac:dyDescent="0.25">
      <c r="A83" s="12" t="s">
        <v>352</v>
      </c>
      <c r="B83" s="50" t="str">
        <f t="shared" ref="B83:B86" si="18">+B82</f>
        <v>Política Gestión Presupuestal y Eficiencia del Gasto Público _DIMENSIÓN Direccionamiento Estratégico y Planeación</v>
      </c>
      <c r="C83" s="50"/>
      <c r="D83" s="12" t="s">
        <v>576</v>
      </c>
      <c r="E83" s="12">
        <f>VLOOKUP(A83,'PA GPS 2026 '!$E$4:$P$461,12,0)</f>
        <v>25</v>
      </c>
      <c r="F83" s="84" t="e">
        <f>+(E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3" s="50" t="s">
        <v>585</v>
      </c>
      <c r="J83" s="12" t="s">
        <v>576</v>
      </c>
    </row>
    <row r="84" spans="1:10" x14ac:dyDescent="0.25">
      <c r="A84" s="12" t="s">
        <v>353</v>
      </c>
      <c r="B84" s="50" t="str">
        <f t="shared" si="18"/>
        <v>Política Gestión Presupuestal y Eficiencia del Gasto Público _DIMENSIÓN Direccionamiento Estratégico y Planeación</v>
      </c>
      <c r="C84" s="50"/>
      <c r="D84" s="12" t="s">
        <v>576</v>
      </c>
      <c r="E84" s="12">
        <f>VLOOKUP(A84,'PA GPS 2026 '!$E$4:$P$461,12,0)</f>
        <v>25</v>
      </c>
      <c r="F84" s="84" t="e">
        <f>+(E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4" s="50" t="s">
        <v>585</v>
      </c>
      <c r="J84" s="12" t="s">
        <v>576</v>
      </c>
    </row>
    <row r="85" spans="1:10" x14ac:dyDescent="0.25">
      <c r="A85" s="12" t="s">
        <v>1632</v>
      </c>
      <c r="B85" s="50" t="str">
        <f t="shared" si="18"/>
        <v>Política Gestión Presupuestal y Eficiencia del Gasto Público _DIMENSIÓN Direccionamiento Estratégico y Planeación</v>
      </c>
      <c r="C85" s="50"/>
      <c r="D85" s="12" t="s">
        <v>576</v>
      </c>
      <c r="E85" s="12">
        <f>VLOOKUP(A85,'PA GPS 2026 '!$E$4:$P$461,12,0)</f>
        <v>25</v>
      </c>
      <c r="F85" s="84" t="e">
        <f>+(E85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5" s="50" t="s">
        <v>585</v>
      </c>
      <c r="J85" s="12" t="s">
        <v>576</v>
      </c>
    </row>
    <row r="86" spans="1:10" x14ac:dyDescent="0.25">
      <c r="A86" s="12" t="s">
        <v>1635</v>
      </c>
      <c r="B86" s="50" t="str">
        <f t="shared" si="18"/>
        <v>Política Gestión Presupuestal y Eficiencia del Gasto Público _DIMENSIÓN Direccionamiento Estratégico y Planeación</v>
      </c>
      <c r="C86" s="50"/>
      <c r="D86" s="12" t="s">
        <v>576</v>
      </c>
      <c r="E86" s="12">
        <f>VLOOKUP(A86,'PA GPS 2026 '!$E$4:$P$461,12,0)</f>
        <v>25</v>
      </c>
      <c r="F86" s="82" t="e">
        <f>(E86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86" s="50" t="s">
        <v>585</v>
      </c>
      <c r="J86" s="12" t="s">
        <v>576</v>
      </c>
    </row>
    <row r="87" spans="1:10" x14ac:dyDescent="0.25">
      <c r="A87" s="12" t="s">
        <v>225</v>
      </c>
      <c r="B87" s="50" t="str">
        <f>VLOOKUP('Plantilla publicacion'!A87,'PA GPS 2026 '!$E$4:$M$461,9,0)</f>
        <v>Política Gestión del Conocimiento y la Innovación _DIMENSIÓN Gestión del conocimiento y la innovación</v>
      </c>
      <c r="C87" s="50"/>
      <c r="D87" s="12" t="s">
        <v>579</v>
      </c>
      <c r="E87" s="12">
        <f>VLOOKUP(A87,'PA GPS 2026 '!$E$4:$P$461,12,0)</f>
        <v>30</v>
      </c>
      <c r="F87" s="84" t="e">
        <f>+(E87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7" s="50" t="s">
        <v>578</v>
      </c>
      <c r="J87" s="12" t="s">
        <v>579</v>
      </c>
    </row>
    <row r="88" spans="1:10" x14ac:dyDescent="0.25">
      <c r="A88" s="12" t="s">
        <v>226</v>
      </c>
      <c r="B88" s="50" t="str">
        <f t="shared" ref="B88:B93" si="19">+B87</f>
        <v>Política Gestión del Conocimiento y la Innovación _DIMENSIÓN Gestión del conocimiento y la innovación</v>
      </c>
      <c r="C88" s="50"/>
      <c r="D88" s="12" t="s">
        <v>579</v>
      </c>
      <c r="E88" s="12">
        <f>VLOOKUP(A88,'PA GPS 2026 '!$E$4:$P$461,12,0)</f>
        <v>5</v>
      </c>
      <c r="F88" s="84" t="e">
        <f>+(E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8" s="50" t="s">
        <v>578</v>
      </c>
      <c r="J88" s="12" t="s">
        <v>579</v>
      </c>
    </row>
    <row r="89" spans="1:10" x14ac:dyDescent="0.25">
      <c r="A89" s="12" t="s">
        <v>227</v>
      </c>
      <c r="B89" s="50" t="str">
        <f t="shared" si="19"/>
        <v>Política Gestión del Conocimiento y la Innovación _DIMENSIÓN Gestión del conocimiento y la innovación</v>
      </c>
      <c r="C89" s="50"/>
      <c r="D89" s="12" t="s">
        <v>579</v>
      </c>
      <c r="E89" s="12">
        <f>VLOOKUP(A89,'PA GPS 2026 '!$E$4:$P$461,12,0)</f>
        <v>10</v>
      </c>
      <c r="F89" s="84" t="e">
        <f>+(E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89" s="50" t="s">
        <v>578</v>
      </c>
      <c r="J89" s="12" t="s">
        <v>579</v>
      </c>
    </row>
    <row r="90" spans="1:10" x14ac:dyDescent="0.25">
      <c r="A90" s="12" t="s">
        <v>228</v>
      </c>
      <c r="B90" s="50" t="str">
        <f t="shared" si="19"/>
        <v>Política Gestión del Conocimiento y la Innovación _DIMENSIÓN Gestión del conocimiento y la innovación</v>
      </c>
      <c r="C90" s="50"/>
      <c r="D90" s="12" t="s">
        <v>579</v>
      </c>
      <c r="E90" s="12">
        <f>VLOOKUP(A90,'PA GPS 2026 '!$E$4:$P$461,12,0)</f>
        <v>15</v>
      </c>
      <c r="F90" s="82" t="e">
        <f>(E90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0" s="50" t="s">
        <v>578</v>
      </c>
      <c r="J90" s="12" t="s">
        <v>579</v>
      </c>
    </row>
    <row r="91" spans="1:10" x14ac:dyDescent="0.25">
      <c r="A91" s="12" t="s">
        <v>229</v>
      </c>
      <c r="B91" s="50" t="str">
        <f t="shared" si="19"/>
        <v>Política Gestión del Conocimiento y la Innovación _DIMENSIÓN Gestión del conocimiento y la innovación</v>
      </c>
      <c r="C91" s="50"/>
      <c r="D91" s="12" t="s">
        <v>579</v>
      </c>
      <c r="E91" s="12">
        <f>VLOOKUP(A91,'PA GPS 2026 '!$E$4:$P$461,12,0)</f>
        <v>25</v>
      </c>
      <c r="F91" s="84" t="e">
        <f>+(E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1" s="50" t="s">
        <v>578</v>
      </c>
      <c r="J91" s="12" t="s">
        <v>579</v>
      </c>
    </row>
    <row r="92" spans="1:10" x14ac:dyDescent="0.25">
      <c r="A92" s="12" t="s">
        <v>230</v>
      </c>
      <c r="B92" s="50" t="str">
        <f t="shared" si="19"/>
        <v>Política Gestión del Conocimiento y la Innovación _DIMENSIÓN Gestión del conocimiento y la innovación</v>
      </c>
      <c r="C92" s="50"/>
      <c r="D92" s="12" t="s">
        <v>579</v>
      </c>
      <c r="E92" s="12">
        <f>VLOOKUP(A92,'PA GPS 2026 '!$E$4:$P$461,12,0)</f>
        <v>25</v>
      </c>
      <c r="F92" s="84" t="e">
        <f>+(E92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2" s="50" t="s">
        <v>578</v>
      </c>
      <c r="J92" s="12" t="s">
        <v>579</v>
      </c>
    </row>
    <row r="93" spans="1:10" x14ac:dyDescent="0.25">
      <c r="A93" s="12" t="s">
        <v>917</v>
      </c>
      <c r="B93" s="50" t="str">
        <f t="shared" si="19"/>
        <v>Política Gestión del Conocimiento y la Innovación _DIMENSIÓN Gestión del conocimiento y la innovación</v>
      </c>
      <c r="C93" s="50"/>
      <c r="D93" s="12" t="s">
        <v>579</v>
      </c>
      <c r="E93" s="12">
        <f>VLOOKUP(A93,'PA GPS 2026 '!$E$4:$P$461,12,0)</f>
        <v>20</v>
      </c>
      <c r="F93" s="84" t="e">
        <f>+(E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3" s="50" t="s">
        <v>578</v>
      </c>
      <c r="J93" s="12" t="s">
        <v>579</v>
      </c>
    </row>
    <row r="94" spans="1:10" x14ac:dyDescent="0.25">
      <c r="A94" s="12" t="s">
        <v>231</v>
      </c>
      <c r="B94" s="50" t="str">
        <f>VLOOKUP('Plantilla publicacion'!A94,'PA GPS 2026 '!$E$4:$M$461,9,0)</f>
        <v>Política Gestión del Conocimiento y la Innovación _DIMENSIÓN Gestión del conocimiento y la innovación</v>
      </c>
      <c r="C94" s="50"/>
      <c r="D94" s="12" t="s">
        <v>579</v>
      </c>
      <c r="E94" s="12">
        <f>VLOOKUP(A94,'PA GPS 2026 '!$E$4:$P$461,12,0)</f>
        <v>20</v>
      </c>
      <c r="F94" s="82" t="e">
        <f>(E94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4" s="50" t="s">
        <v>578</v>
      </c>
      <c r="J94" s="12" t="s">
        <v>579</v>
      </c>
    </row>
    <row r="95" spans="1:10" x14ac:dyDescent="0.25">
      <c r="A95" s="12" t="s">
        <v>232</v>
      </c>
      <c r="B95" s="50" t="str">
        <f t="shared" ref="B95:B100" si="20">+B94</f>
        <v>Política Gestión del Conocimiento y la Innovación _DIMENSIÓN Gestión del conocimiento y la innovación</v>
      </c>
      <c r="C95" s="50"/>
      <c r="D95" s="12" t="s">
        <v>579</v>
      </c>
      <c r="E95" s="12">
        <f>VLOOKUP(A95,'PA GPS 2026 '!$E$4:$P$461,12,0)</f>
        <v>10</v>
      </c>
      <c r="F95" s="84" t="e">
        <f>+(E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5" s="50" t="s">
        <v>578</v>
      </c>
      <c r="J95" s="12" t="s">
        <v>579</v>
      </c>
    </row>
    <row r="96" spans="1:10" x14ac:dyDescent="0.25">
      <c r="A96" s="12" t="s">
        <v>233</v>
      </c>
      <c r="B96" s="50" t="str">
        <f t="shared" si="20"/>
        <v>Política Gestión del Conocimiento y la Innovación _DIMENSIÓN Gestión del conocimiento y la innovación</v>
      </c>
      <c r="C96" s="50"/>
      <c r="D96" s="12" t="s">
        <v>579</v>
      </c>
      <c r="E96" s="12">
        <f>VLOOKUP(A96,'PA GPS 2026 '!$E$4:$P$461,12,0)</f>
        <v>10</v>
      </c>
      <c r="F96" s="84" t="e">
        <f>+(E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6" s="50" t="s">
        <v>578</v>
      </c>
      <c r="J96" s="12" t="s">
        <v>579</v>
      </c>
    </row>
    <row r="97" spans="1:10" x14ac:dyDescent="0.25">
      <c r="A97" s="12" t="s">
        <v>924</v>
      </c>
      <c r="B97" s="50" t="str">
        <f t="shared" si="20"/>
        <v>Política Gestión del Conocimiento y la Innovación _DIMENSIÓN Gestión del conocimiento y la innovación</v>
      </c>
      <c r="C97" s="50"/>
      <c r="D97" s="12" t="s">
        <v>579</v>
      </c>
      <c r="E97" s="12">
        <f>VLOOKUP(A97,'PA GPS 2026 '!$E$4:$P$461,12,0)</f>
        <v>15</v>
      </c>
      <c r="F97" s="82" t="e">
        <f>(E97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97" s="50" t="s">
        <v>578</v>
      </c>
      <c r="J97" s="12" t="s">
        <v>579</v>
      </c>
    </row>
    <row r="98" spans="1:10" x14ac:dyDescent="0.25">
      <c r="A98" s="12" t="s">
        <v>926</v>
      </c>
      <c r="B98" s="50" t="str">
        <f t="shared" si="20"/>
        <v>Política Gestión del Conocimiento y la Innovación _DIMENSIÓN Gestión del conocimiento y la innovación</v>
      </c>
      <c r="C98" s="50"/>
      <c r="D98" s="12" t="s">
        <v>579</v>
      </c>
      <c r="E98" s="12">
        <f>VLOOKUP(A98,'PA GPS 2026 '!$E$4:$P$461,12,0)</f>
        <v>25</v>
      </c>
      <c r="F98" s="84" t="e">
        <f>+(E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8" s="50" t="s">
        <v>578</v>
      </c>
      <c r="J98" s="12" t="s">
        <v>579</v>
      </c>
    </row>
    <row r="99" spans="1:10" x14ac:dyDescent="0.25">
      <c r="A99" s="12" t="s">
        <v>928</v>
      </c>
      <c r="B99" s="50" t="str">
        <f t="shared" si="20"/>
        <v>Política Gestión del Conocimiento y la Innovación _DIMENSIÓN Gestión del conocimiento y la innovación</v>
      </c>
      <c r="C99" s="50"/>
      <c r="D99" s="12" t="s">
        <v>579</v>
      </c>
      <c r="E99" s="12">
        <f>VLOOKUP(A99,'PA GPS 2026 '!$E$4:$P$461,12,0)</f>
        <v>20</v>
      </c>
      <c r="F99" s="84" t="e">
        <f>+(E99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99" s="50" t="s">
        <v>578</v>
      </c>
      <c r="J99" s="12" t="s">
        <v>579</v>
      </c>
    </row>
    <row r="100" spans="1:10" x14ac:dyDescent="0.25">
      <c r="A100" s="12" t="s">
        <v>930</v>
      </c>
      <c r="B100" s="50" t="str">
        <f t="shared" si="20"/>
        <v>Política Gestión del Conocimiento y la Innovación _DIMENSIÓN Gestión del conocimiento y la innovación</v>
      </c>
      <c r="C100" s="50"/>
      <c r="D100" s="12" t="s">
        <v>579</v>
      </c>
      <c r="E100" s="12">
        <f>VLOOKUP(A100,'PA GPS 2026 '!$E$4:$P$461,12,0)</f>
        <v>20</v>
      </c>
      <c r="F100" s="84" t="e">
        <f>+(E100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0" s="50" t="s">
        <v>578</v>
      </c>
      <c r="J100" s="12" t="s">
        <v>579</v>
      </c>
    </row>
    <row r="101" spans="1:10" x14ac:dyDescent="0.25">
      <c r="A101" s="12" t="s">
        <v>234</v>
      </c>
      <c r="B101" s="50" t="str">
        <f>VLOOKUP('Plantilla publicacion'!A101,'PA GPS 2026 '!$E$4:$M$461,9,0)</f>
        <v>Política Gestión del Conocimiento y la Innovación _DIMENSIÓN Gestión del conocimiento y la innovación</v>
      </c>
      <c r="C101" s="50"/>
      <c r="D101" s="12" t="s">
        <v>579</v>
      </c>
      <c r="E101" s="12">
        <f>VLOOKUP(A101,'PA GPS 2026 '!$E$4:$P$461,12,0)</f>
        <v>20</v>
      </c>
      <c r="F101" s="84" t="e">
        <f>+(E101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1" s="50" t="s">
        <v>578</v>
      </c>
      <c r="J101" s="12" t="s">
        <v>579</v>
      </c>
    </row>
    <row r="102" spans="1:10" x14ac:dyDescent="0.25">
      <c r="A102" s="12" t="s">
        <v>235</v>
      </c>
      <c r="B102" s="50" t="str">
        <f t="shared" ref="B102:B103" si="21">+B101</f>
        <v>Política Gestión del Conocimiento y la Innovación _DIMENSIÓN Gestión del conocimiento y la innovación</v>
      </c>
      <c r="C102" s="50"/>
      <c r="D102" s="12" t="s">
        <v>579</v>
      </c>
      <c r="E102" s="12">
        <f>VLOOKUP(A102,'PA GPS 2026 '!$E$4:$P$461,12,0)</f>
        <v>70</v>
      </c>
      <c r="F102" s="82" t="e">
        <f>(E102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02" s="50" t="s">
        <v>578</v>
      </c>
      <c r="J102" s="12" t="s">
        <v>579</v>
      </c>
    </row>
    <row r="103" spans="1:10" x14ac:dyDescent="0.25">
      <c r="A103" s="12" t="s">
        <v>236</v>
      </c>
      <c r="B103" s="50" t="str">
        <f t="shared" si="21"/>
        <v>Política Gestión del Conocimiento y la Innovación _DIMENSIÓN Gestión del conocimiento y la innovación</v>
      </c>
      <c r="C103" s="50"/>
      <c r="D103" s="12" t="s">
        <v>579</v>
      </c>
      <c r="E103" s="12">
        <f>VLOOKUP(A103,'PA GPS 2026 '!$E$4:$P$461,12,0)</f>
        <v>30</v>
      </c>
      <c r="F103" s="84" t="e">
        <f>+(E103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3" s="50" t="s">
        <v>578</v>
      </c>
      <c r="J103" s="12" t="s">
        <v>579</v>
      </c>
    </row>
    <row r="104" spans="1:10" x14ac:dyDescent="0.25">
      <c r="A104" s="12" t="s">
        <v>237</v>
      </c>
      <c r="B104" s="50" t="str">
        <f>VLOOKUP('Plantilla publicacion'!A104,'PA GPS 2026 '!$E$4:$M$461,9,0)</f>
        <v>Política Gestión del Conocimiento y la Innovación _DIMENSIÓN Gestión del conocimiento y la innovación</v>
      </c>
      <c r="C104" s="50"/>
      <c r="D104" s="12" t="s">
        <v>579</v>
      </c>
      <c r="E104" s="12">
        <f>VLOOKUP(A104,'PA GPS 2026 '!$E$4:$P$461,12,0)</f>
        <v>30</v>
      </c>
      <c r="F104" s="84" t="e">
        <f>+(E104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4" s="50" t="s">
        <v>578</v>
      </c>
      <c r="J104" s="12" t="s">
        <v>579</v>
      </c>
    </row>
    <row r="105" spans="1:10" x14ac:dyDescent="0.25">
      <c r="A105" s="12" t="s">
        <v>238</v>
      </c>
      <c r="B105" s="50" t="str">
        <f t="shared" ref="B105:B109" si="22">+B104</f>
        <v>Política Gestión del Conocimiento y la Innovación _DIMENSIÓN Gestión del conocimiento y la innovación</v>
      </c>
      <c r="C105" s="50"/>
      <c r="D105" s="12" t="s">
        <v>579</v>
      </c>
      <c r="E105" s="12">
        <f>VLOOKUP(A105,'PA GPS 2026 '!$E$4:$P$461,12,0)</f>
        <v>10</v>
      </c>
      <c r="F105" s="84" t="e">
        <f>+(E105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5" s="50" t="s">
        <v>578</v>
      </c>
      <c r="J105" s="12" t="s">
        <v>579</v>
      </c>
    </row>
    <row r="106" spans="1:10" x14ac:dyDescent="0.25">
      <c r="A106" s="12" t="s">
        <v>239</v>
      </c>
      <c r="B106" s="50" t="str">
        <f t="shared" si="22"/>
        <v>Política Gestión del Conocimiento y la Innovación _DIMENSIÓN Gestión del conocimiento y la innovación</v>
      </c>
      <c r="C106" s="50"/>
      <c r="D106" s="12" t="s">
        <v>579</v>
      </c>
      <c r="E106" s="12">
        <f>VLOOKUP(A106,'PA GPS 2026 '!$E$4:$P$461,12,0)</f>
        <v>10</v>
      </c>
      <c r="F106" s="84" t="e">
        <f>+(E106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6" s="50" t="s">
        <v>578</v>
      </c>
      <c r="J106" s="12" t="s">
        <v>579</v>
      </c>
    </row>
    <row r="107" spans="1:10" x14ac:dyDescent="0.25">
      <c r="A107" s="12" t="s">
        <v>240</v>
      </c>
      <c r="B107" s="50" t="str">
        <f t="shared" si="22"/>
        <v>Política Gestión del Conocimiento y la Innovación _DIMENSIÓN Gestión del conocimiento y la innovación</v>
      </c>
      <c r="C107" s="50"/>
      <c r="D107" s="12" t="s">
        <v>579</v>
      </c>
      <c r="E107" s="12">
        <f>VLOOKUP(A107,'PA GPS 2026 '!$E$4:$P$461,12,0)</f>
        <v>20</v>
      </c>
      <c r="F107" s="84" t="e">
        <f>+(E107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7" s="50" t="s">
        <v>578</v>
      </c>
      <c r="J107" s="12" t="s">
        <v>579</v>
      </c>
    </row>
    <row r="108" spans="1:10" x14ac:dyDescent="0.25">
      <c r="A108" s="12" t="s">
        <v>241</v>
      </c>
      <c r="B108" s="50" t="str">
        <f t="shared" si="22"/>
        <v>Política Gestión del Conocimiento y la Innovación _DIMENSIÓN Gestión del conocimiento y la innovación</v>
      </c>
      <c r="C108" s="50"/>
      <c r="D108" s="12" t="s">
        <v>579</v>
      </c>
      <c r="E108" s="12">
        <f>VLOOKUP(A108,'PA GPS 2026 '!$E$4:$P$461,12,0)</f>
        <v>50</v>
      </c>
      <c r="F108" s="82" t="e">
        <f>(E108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08" s="50" t="s">
        <v>578</v>
      </c>
      <c r="J108" s="12" t="s">
        <v>579</v>
      </c>
    </row>
    <row r="109" spans="1:10" x14ac:dyDescent="0.25">
      <c r="A109" s="12" t="s">
        <v>242</v>
      </c>
      <c r="B109" s="50" t="str">
        <f t="shared" si="22"/>
        <v>Política Gestión del Conocimiento y la Innovación _DIMENSIÓN Gestión del conocimiento y la innovación</v>
      </c>
      <c r="C109" s="50"/>
      <c r="D109" s="12" t="s">
        <v>579</v>
      </c>
      <c r="E109" s="12">
        <f>VLOOKUP(A109,'PA GPS 2026 '!$E$4:$P$461,12,0)</f>
        <v>10</v>
      </c>
      <c r="F109" s="84" t="e">
        <f>+(E109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09" s="50" t="s">
        <v>578</v>
      </c>
      <c r="J109" s="12" t="s">
        <v>579</v>
      </c>
    </row>
    <row r="110" spans="1:10" x14ac:dyDescent="0.25">
      <c r="A110" s="12" t="s">
        <v>950</v>
      </c>
      <c r="B110" s="50" t="str">
        <f>VLOOKUP('Plantilla publicacion'!A110,'PA GPS 2026 '!$E$4:$M$461,9,0)</f>
        <v>Política Planeación Institucional _DIMENSIÓN Direccionamiento Estratégico y Planeación</v>
      </c>
      <c r="C110" s="50"/>
      <c r="D110" s="12" t="s">
        <v>576</v>
      </c>
      <c r="E110" s="12">
        <f>VLOOKUP(A110,'PA GPS 2026 '!$E$4:$P$461,12,0)</f>
        <v>50</v>
      </c>
      <c r="F110" s="84" t="e">
        <f>+(E110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0" s="50" t="s">
        <v>587</v>
      </c>
      <c r="J110" s="12" t="s">
        <v>576</v>
      </c>
    </row>
    <row r="111" spans="1:10" x14ac:dyDescent="0.25">
      <c r="A111" s="12" t="s">
        <v>953</v>
      </c>
      <c r="B111" s="50" t="str">
        <f t="shared" ref="B111:B114" si="23">+B110</f>
        <v>Política Planeación Institucional _DIMENSIÓN Direccionamiento Estratégico y Planeación</v>
      </c>
      <c r="C111" s="50"/>
      <c r="D111" s="12" t="s">
        <v>576</v>
      </c>
      <c r="E111" s="12">
        <f>VLOOKUP(A111,'PA GPS 2026 '!$E$4:$P$461,12,0)</f>
        <v>24</v>
      </c>
      <c r="F111" s="84" t="e">
        <f>+(E111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1" s="50" t="s">
        <v>587</v>
      </c>
      <c r="J111" s="12" t="s">
        <v>576</v>
      </c>
    </row>
    <row r="112" spans="1:10" x14ac:dyDescent="0.25">
      <c r="A112" s="12" t="s">
        <v>956</v>
      </c>
      <c r="B112" s="50" t="str">
        <f t="shared" si="23"/>
        <v>Política Planeación Institucional _DIMENSIÓN Direccionamiento Estratégico y Planeación</v>
      </c>
      <c r="C112" s="50"/>
      <c r="D112" s="12" t="s">
        <v>576</v>
      </c>
      <c r="E112" s="12">
        <f>VLOOKUP(A112,'PA GPS 2026 '!$E$4:$P$461,12,0)</f>
        <v>26</v>
      </c>
      <c r="F112" s="12" t="e">
        <f>+(E112*100)/($E$112+#REF!+$E$321+$E$330+$E$371)</f>
        <v>#REF!</v>
      </c>
      <c r="I112" s="50" t="s">
        <v>587</v>
      </c>
      <c r="J112" s="12" t="s">
        <v>576</v>
      </c>
    </row>
    <row r="113" spans="1:10" x14ac:dyDescent="0.25">
      <c r="A113" s="12" t="s">
        <v>959</v>
      </c>
      <c r="B113" s="50" t="str">
        <f t="shared" si="23"/>
        <v>Política Planeación Institucional _DIMENSIÓN Direccionamiento Estratégico y Planeación</v>
      </c>
      <c r="C113" s="50"/>
      <c r="D113" s="12" t="s">
        <v>576</v>
      </c>
      <c r="E113" s="12">
        <f>VLOOKUP(A113,'PA GPS 2026 '!$E$4:$P$461,12,0)</f>
        <v>24</v>
      </c>
      <c r="F113" s="12" t="e">
        <f>+(E113*100)/($E$113+#REF!+#REF!+$E$322+$E$323+$E$324+$E$325+$E$331+$E$332+$E$372+$E$373+$E$375+$E$376)</f>
        <v>#REF!</v>
      </c>
      <c r="I113" s="50" t="s">
        <v>587</v>
      </c>
      <c r="J113" s="12" t="s">
        <v>576</v>
      </c>
    </row>
    <row r="114" spans="1:10" x14ac:dyDescent="0.25">
      <c r="A114" s="12" t="s">
        <v>961</v>
      </c>
      <c r="B114" s="50" t="str">
        <f t="shared" si="23"/>
        <v>Política Planeación Institucional _DIMENSIÓN Direccionamiento Estratégico y Planeación</v>
      </c>
      <c r="C114" s="50"/>
      <c r="D114" s="12" t="s">
        <v>576</v>
      </c>
      <c r="E114" s="12">
        <f>VLOOKUP(A114,'PA GPS 2026 '!$E$4:$P$461,12,0)</f>
        <v>26</v>
      </c>
      <c r="F114" s="12">
        <f>+E114</f>
        <v>26</v>
      </c>
      <c r="I114" s="50" t="s">
        <v>587</v>
      </c>
      <c r="J114" s="12" t="s">
        <v>576</v>
      </c>
    </row>
    <row r="115" spans="1:10" x14ac:dyDescent="0.25">
      <c r="A115" s="12" t="s">
        <v>963</v>
      </c>
      <c r="B115" s="50" t="str">
        <f>VLOOKUP('Plantilla publicacion'!A115,'PA GPS 2026 '!$E$4:$M$461,9,0)</f>
        <v>Política Planeación Institucional _DIMENSIÓN Direccionamiento Estratégico y Planeación</v>
      </c>
      <c r="C115" s="50"/>
      <c r="D115" s="12" t="s">
        <v>576</v>
      </c>
      <c r="E115" s="12">
        <f>VLOOKUP(A115,'PA GPS 2026 '!$E$4:$P$461,12,0)</f>
        <v>50</v>
      </c>
      <c r="F115" s="82" t="e">
        <f>(E115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15" s="50" t="s">
        <v>587</v>
      </c>
      <c r="J115" s="12" t="s">
        <v>576</v>
      </c>
    </row>
    <row r="116" spans="1:10" x14ac:dyDescent="0.25">
      <c r="A116" s="12" t="s">
        <v>967</v>
      </c>
      <c r="B116" s="50" t="str">
        <f t="shared" ref="B116:B120" si="24">+B115</f>
        <v>Política Planeación Institucional _DIMENSIÓN Direccionamiento Estratégico y Planeación</v>
      </c>
      <c r="C116" s="50"/>
      <c r="D116" s="12" t="s">
        <v>576</v>
      </c>
      <c r="E116" s="12">
        <f>VLOOKUP(A116,'PA GPS 2026 '!$E$4:$P$461,12,0)</f>
        <v>30</v>
      </c>
      <c r="F116" s="84" t="e">
        <f>+(E116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6" s="50" t="s">
        <v>587</v>
      </c>
      <c r="J116" s="12" t="s">
        <v>576</v>
      </c>
    </row>
    <row r="117" spans="1:10" x14ac:dyDescent="0.25">
      <c r="A117" s="12" t="s">
        <v>970</v>
      </c>
      <c r="B117" s="50" t="str">
        <f t="shared" si="24"/>
        <v>Política Planeación Institucional _DIMENSIÓN Direccionamiento Estratégico y Planeación</v>
      </c>
      <c r="C117" s="50"/>
      <c r="D117" s="12" t="s">
        <v>576</v>
      </c>
      <c r="E117" s="12">
        <f>VLOOKUP(A117,'PA GPS 2026 '!$E$4:$P$461,12,0)</f>
        <v>20</v>
      </c>
      <c r="F117" s="84" t="e">
        <f>+(E117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7" s="50" t="s">
        <v>587</v>
      </c>
      <c r="J117" s="12" t="s">
        <v>576</v>
      </c>
    </row>
    <row r="118" spans="1:10" x14ac:dyDescent="0.25">
      <c r="A118" s="12" t="s">
        <v>973</v>
      </c>
      <c r="B118" s="50" t="str">
        <f t="shared" si="24"/>
        <v>Política Planeación Institucional _DIMENSIÓN Direccionamiento Estratégico y Planeación</v>
      </c>
      <c r="C118" s="50"/>
      <c r="D118" s="12" t="s">
        <v>576</v>
      </c>
      <c r="E118" s="12">
        <f>VLOOKUP(A118,'PA GPS 2026 '!$E$4:$P$461,12,0)</f>
        <v>20</v>
      </c>
      <c r="F118" s="84" t="e">
        <f>+(E118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8" s="50" t="s">
        <v>587</v>
      </c>
      <c r="J118" s="12" t="s">
        <v>576</v>
      </c>
    </row>
    <row r="119" spans="1:10" x14ac:dyDescent="0.25">
      <c r="A119" s="12" t="s">
        <v>975</v>
      </c>
      <c r="B119" s="50" t="str">
        <f t="shared" si="24"/>
        <v>Política Planeación Institucional _DIMENSIÓN Direccionamiento Estratégico y Planeación</v>
      </c>
      <c r="C119" s="50"/>
      <c r="D119" s="12" t="s">
        <v>576</v>
      </c>
      <c r="E119" s="12">
        <f>VLOOKUP(A119,'PA GPS 2026 '!$E$4:$P$461,12,0)</f>
        <v>0</v>
      </c>
      <c r="F119" s="84" t="e">
        <f>+(E119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19" s="50" t="s">
        <v>587</v>
      </c>
      <c r="J119" s="12" t="s">
        <v>576</v>
      </c>
    </row>
    <row r="120" spans="1:10" x14ac:dyDescent="0.25">
      <c r="A120" s="12" t="s">
        <v>978</v>
      </c>
      <c r="B120" s="50" t="str">
        <f t="shared" si="24"/>
        <v>Política Planeación Institucional _DIMENSIÓN Direccionamiento Estratégico y Planeación</v>
      </c>
      <c r="C120" s="50"/>
      <c r="D120" s="12" t="s">
        <v>576</v>
      </c>
      <c r="E120" s="12">
        <f>VLOOKUP(A120,'PA GPS 2026 '!$E$4:$P$461,12,0)</f>
        <v>30</v>
      </c>
      <c r="F120" s="82" t="e">
        <f>(E120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0" s="50" t="s">
        <v>587</v>
      </c>
      <c r="J120" s="12" t="s">
        <v>576</v>
      </c>
    </row>
    <row r="121" spans="1:10" x14ac:dyDescent="0.25">
      <c r="A121" s="12" t="s">
        <v>88</v>
      </c>
      <c r="B121" s="50" t="str">
        <f>VLOOKUP('Plantilla publicacion'!A121,'PA GPS 2026 '!$E$4:$M$461,9,0)</f>
        <v>Política Control Interno _DIMENSIÓN Control Interno</v>
      </c>
      <c r="C121" s="50"/>
      <c r="D121" s="12" t="s">
        <v>567</v>
      </c>
      <c r="E121" s="12">
        <f>VLOOKUP(A121,'PA GPS 2026 '!$E$4:$P$461,12,0)</f>
        <v>40</v>
      </c>
      <c r="F121" s="84" t="e">
        <f>+(E121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1" s="50" t="s">
        <v>566</v>
      </c>
      <c r="J121" s="12" t="s">
        <v>567</v>
      </c>
    </row>
    <row r="122" spans="1:10" x14ac:dyDescent="0.25">
      <c r="A122" s="12" t="s">
        <v>91</v>
      </c>
      <c r="B122" s="50" t="str">
        <f t="shared" ref="B122:B123" si="25">+B121</f>
        <v>Política Control Interno _DIMENSIÓN Control Interno</v>
      </c>
      <c r="C122" s="50"/>
      <c r="D122" s="12" t="s">
        <v>567</v>
      </c>
      <c r="E122" s="12">
        <f>VLOOKUP(A122,'PA GPS 2026 '!$E$4:$P$461,12,0)</f>
        <v>80</v>
      </c>
      <c r="F122" s="84" t="e">
        <f>+(E122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2" s="50" t="s">
        <v>566</v>
      </c>
      <c r="J122" s="12" t="s">
        <v>567</v>
      </c>
    </row>
    <row r="123" spans="1:10" x14ac:dyDescent="0.25">
      <c r="A123" s="12" t="s">
        <v>92</v>
      </c>
      <c r="B123" s="50" t="str">
        <f t="shared" si="25"/>
        <v>Política Control Interno _DIMENSIÓN Control Interno</v>
      </c>
      <c r="C123" s="50"/>
      <c r="D123" s="12" t="s">
        <v>567</v>
      </c>
      <c r="E123" s="12">
        <f>VLOOKUP(A123,'PA GPS 2026 '!$E$4:$P$461,12,0)</f>
        <v>20</v>
      </c>
      <c r="F123" s="82" t="e">
        <f>(E123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3" s="50" t="s">
        <v>566</v>
      </c>
      <c r="J123" s="12" t="s">
        <v>567</v>
      </c>
    </row>
    <row r="124" spans="1:10" x14ac:dyDescent="0.25">
      <c r="A124" s="12" t="s">
        <v>93</v>
      </c>
      <c r="B124" s="50" t="str">
        <f>VLOOKUP('Plantilla publicacion'!A124,'PA GPS 2026 '!$E$4:$M$461,9,0)</f>
        <v>Política Control Interno _DIMENSIÓN Control Interno</v>
      </c>
      <c r="C124" s="50"/>
      <c r="D124" s="12" t="s">
        <v>567</v>
      </c>
      <c r="E124" s="12">
        <f>VLOOKUP(A124,'PA GPS 2026 '!$E$4:$P$461,12,0)</f>
        <v>20</v>
      </c>
      <c r="F124" s="84" t="e">
        <f>+(E124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4" s="50" t="s">
        <v>566</v>
      </c>
      <c r="J124" s="12" t="s">
        <v>567</v>
      </c>
    </row>
    <row r="125" spans="1:10" x14ac:dyDescent="0.25">
      <c r="A125" s="12" t="s">
        <v>95</v>
      </c>
      <c r="B125" s="50" t="str">
        <f t="shared" ref="B125:B126" si="26">+B124</f>
        <v>Política Control Interno _DIMENSIÓN Control Interno</v>
      </c>
      <c r="C125" s="50"/>
      <c r="D125" s="12" t="s">
        <v>567</v>
      </c>
      <c r="E125" s="12">
        <f>VLOOKUP(A125,'PA GPS 2026 '!$E$4:$P$461,12,0)</f>
        <v>40</v>
      </c>
      <c r="F125" s="84" t="e">
        <f>+(E125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5" s="50" t="s">
        <v>566</v>
      </c>
      <c r="J125" s="12" t="s">
        <v>567</v>
      </c>
    </row>
    <row r="126" spans="1:10" x14ac:dyDescent="0.25">
      <c r="A126" s="12" t="s">
        <v>96</v>
      </c>
      <c r="B126" s="50" t="str">
        <f t="shared" si="26"/>
        <v>Política Control Interno _DIMENSIÓN Control Interno</v>
      </c>
      <c r="C126" s="50"/>
      <c r="D126" s="12" t="s">
        <v>567</v>
      </c>
      <c r="E126" s="12">
        <f>VLOOKUP(A126,'PA GPS 2026 '!$E$4:$P$461,12,0)</f>
        <v>60</v>
      </c>
      <c r="F126" s="84" t="e">
        <f>+(E126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6" s="50" t="s">
        <v>566</v>
      </c>
      <c r="J126" s="12" t="s">
        <v>567</v>
      </c>
    </row>
    <row r="127" spans="1:10" x14ac:dyDescent="0.25">
      <c r="A127" s="12" t="s">
        <v>97</v>
      </c>
      <c r="B127" s="50" t="str">
        <f>VLOOKUP('Plantilla publicacion'!A127,'PA GPS 2026 '!$E$4:$M$461,9,0)</f>
        <v>Política Control Interno _DIMENSIÓN Control Interno</v>
      </c>
      <c r="C127" s="50"/>
      <c r="D127" s="12" t="s">
        <v>567</v>
      </c>
      <c r="E127" s="12">
        <f>VLOOKUP(A127,'PA GPS 2026 '!$E$4:$P$461,12,0)</f>
        <v>20</v>
      </c>
      <c r="F127" s="84" t="e">
        <f>+(E127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7" s="50" t="s">
        <v>566</v>
      </c>
      <c r="J127" s="12" t="s">
        <v>567</v>
      </c>
    </row>
    <row r="128" spans="1:10" x14ac:dyDescent="0.25">
      <c r="A128" s="12" t="s">
        <v>98</v>
      </c>
      <c r="B128" s="50" t="str">
        <f>+B127</f>
        <v>Política Control Interno _DIMENSIÓN Control Interno</v>
      </c>
      <c r="C128" s="50"/>
      <c r="D128" s="12" t="s">
        <v>567</v>
      </c>
      <c r="E128" s="12">
        <f>VLOOKUP(A128,'PA GPS 2026 '!$E$4:$P$461,12,0)</f>
        <v>100</v>
      </c>
      <c r="F128" s="82" t="e">
        <f>(E128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28" s="50" t="s">
        <v>566</v>
      </c>
      <c r="J128" s="12" t="s">
        <v>567</v>
      </c>
    </row>
    <row r="129" spans="1:10" x14ac:dyDescent="0.25">
      <c r="A129" s="12" t="s">
        <v>997</v>
      </c>
      <c r="B129" s="50" t="str">
        <f>VLOOKUP('Plantilla publicacion'!A129,'PA GPS 2026 '!$E$4:$M$461,9,0)</f>
        <v>Política Control Interno _DIMENSIÓN Control Interno</v>
      </c>
      <c r="C129" s="50"/>
      <c r="D129" s="12" t="s">
        <v>567</v>
      </c>
      <c r="E129" s="12">
        <f>VLOOKUP(A129,'PA GPS 2026 '!$E$4:$P$461,12,0)</f>
        <v>20</v>
      </c>
      <c r="F129" s="84" t="e">
        <f>+(E129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29" s="50" t="s">
        <v>566</v>
      </c>
      <c r="J129" s="12" t="s">
        <v>567</v>
      </c>
    </row>
    <row r="130" spans="1:10" x14ac:dyDescent="0.25">
      <c r="A130" s="12" t="s">
        <v>1000</v>
      </c>
      <c r="B130" s="50" t="str">
        <f>+B129</f>
        <v>Política Control Interno _DIMENSIÓN Control Interno</v>
      </c>
      <c r="C130" s="50"/>
      <c r="D130" s="12" t="s">
        <v>567</v>
      </c>
      <c r="E130" s="12">
        <f>VLOOKUP(A130,'PA GPS 2026 '!$E$4:$P$461,12,0)</f>
        <v>100</v>
      </c>
      <c r="F130" s="84" t="e">
        <f>+(E130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0" s="50" t="s">
        <v>566</v>
      </c>
      <c r="J130" s="12" t="s">
        <v>567</v>
      </c>
    </row>
    <row r="131" spans="1:10" x14ac:dyDescent="0.25">
      <c r="A131" s="12" t="s">
        <v>155</v>
      </c>
      <c r="B131" s="50" t="str">
        <f>VLOOKUP('Plantilla publicacion'!A131,'PA GPS 2026 '!$E$4:$M$461,9,0)</f>
        <v>Política Defensa Jurídica _DIMENSIÓN Gestión con Valores para Resultados</v>
      </c>
      <c r="C131" s="50"/>
      <c r="D131" s="12" t="s">
        <v>569</v>
      </c>
      <c r="E131" s="12">
        <f>VLOOKUP(A131,'PA GPS 2026 '!$E$4:$P$461,12,0)</f>
        <v>25</v>
      </c>
      <c r="F131" s="84" t="e">
        <f>+(E131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1" s="50" t="s">
        <v>574</v>
      </c>
      <c r="J131" s="12" t="s">
        <v>569</v>
      </c>
    </row>
    <row r="132" spans="1:10" x14ac:dyDescent="0.25">
      <c r="A132" s="12" t="s">
        <v>157</v>
      </c>
      <c r="B132" s="50" t="str">
        <f t="shared" ref="B132:B138" si="27">+B131</f>
        <v>Política Defensa Jurídica _DIMENSIÓN Gestión con Valores para Resultados</v>
      </c>
      <c r="C132" s="50"/>
      <c r="D132" s="12" t="s">
        <v>569</v>
      </c>
      <c r="E132" s="12">
        <f>VLOOKUP(A132,'PA GPS 2026 '!$E$4:$P$461,12,0)</f>
        <v>10</v>
      </c>
      <c r="F132" s="82" t="e">
        <f>(E132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2" s="50" t="s">
        <v>574</v>
      </c>
      <c r="J132" s="12" t="s">
        <v>569</v>
      </c>
    </row>
    <row r="133" spans="1:10" x14ac:dyDescent="0.25">
      <c r="A133" s="12" t="s">
        <v>159</v>
      </c>
      <c r="B133" s="50" t="str">
        <f t="shared" si="27"/>
        <v>Política Defensa Jurídica _DIMENSIÓN Gestión con Valores para Resultados</v>
      </c>
      <c r="C133" s="50"/>
      <c r="D133" s="12" t="s">
        <v>569</v>
      </c>
      <c r="E133" s="12">
        <f>VLOOKUP(A133,'PA GPS 2026 '!$E$4:$P$461,12,0)</f>
        <v>10</v>
      </c>
      <c r="F133" s="84" t="e">
        <f>+(E133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3" s="50" t="s">
        <v>574</v>
      </c>
      <c r="J133" s="12" t="s">
        <v>569</v>
      </c>
    </row>
    <row r="134" spans="1:10" x14ac:dyDescent="0.25">
      <c r="A134" s="12" t="s">
        <v>161</v>
      </c>
      <c r="B134" s="50" t="str">
        <f t="shared" si="27"/>
        <v>Política Defensa Jurídica _DIMENSIÓN Gestión con Valores para Resultados</v>
      </c>
      <c r="C134" s="50"/>
      <c r="D134" s="12" t="s">
        <v>569</v>
      </c>
      <c r="E134" s="12">
        <f>VLOOKUP(A134,'PA GPS 2026 '!$E$4:$P$461,12,0)</f>
        <v>30</v>
      </c>
      <c r="F134" s="84" t="e">
        <f>+(E134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4" s="50" t="s">
        <v>574</v>
      </c>
      <c r="J134" s="12" t="s">
        <v>569</v>
      </c>
    </row>
    <row r="135" spans="1:10" x14ac:dyDescent="0.25">
      <c r="A135" s="12" t="s">
        <v>163</v>
      </c>
      <c r="B135" s="50" t="str">
        <f t="shared" si="27"/>
        <v>Política Defensa Jurídica _DIMENSIÓN Gestión con Valores para Resultados</v>
      </c>
      <c r="C135" s="50"/>
      <c r="D135" s="12" t="s">
        <v>569</v>
      </c>
      <c r="E135" s="12">
        <f>VLOOKUP(A135,'PA GPS 2026 '!$E$4:$P$461,12,0)</f>
        <v>20</v>
      </c>
      <c r="F135" s="82" t="e">
        <f>(E135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5" s="50" t="s">
        <v>574</v>
      </c>
      <c r="J135" s="12" t="s">
        <v>569</v>
      </c>
    </row>
    <row r="136" spans="1:10" x14ac:dyDescent="0.25">
      <c r="A136" s="12" t="s">
        <v>1006</v>
      </c>
      <c r="B136" s="50" t="str">
        <f t="shared" si="27"/>
        <v>Política Defensa Jurídica _DIMENSIÓN Gestión con Valores para Resultados</v>
      </c>
      <c r="C136" s="50"/>
      <c r="D136" s="12" t="s">
        <v>569</v>
      </c>
      <c r="E136" s="12">
        <f>VLOOKUP(A136,'PA GPS 2026 '!$E$4:$P$461,12,0)</f>
        <v>10</v>
      </c>
      <c r="F136" s="84" t="e">
        <f>+(E136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6" s="50" t="s">
        <v>574</v>
      </c>
      <c r="J136" s="12" t="s">
        <v>569</v>
      </c>
    </row>
    <row r="137" spans="1:10" x14ac:dyDescent="0.25">
      <c r="A137" s="12" t="s">
        <v>1007</v>
      </c>
      <c r="B137" s="50" t="str">
        <f t="shared" si="27"/>
        <v>Política Defensa Jurídica _DIMENSIÓN Gestión con Valores para Resultados</v>
      </c>
      <c r="C137" s="50"/>
      <c r="D137" s="12" t="s">
        <v>569</v>
      </c>
      <c r="E137" s="12">
        <f>VLOOKUP(A137,'PA GPS 2026 '!$E$4:$P$461,12,0)</f>
        <v>10</v>
      </c>
      <c r="F137" s="84" t="e">
        <f>+(E137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7" s="50" t="s">
        <v>574</v>
      </c>
      <c r="J137" s="12" t="s">
        <v>569</v>
      </c>
    </row>
    <row r="138" spans="1:10" x14ac:dyDescent="0.25">
      <c r="A138" s="12" t="s">
        <v>1009</v>
      </c>
      <c r="B138" s="50" t="str">
        <f t="shared" si="27"/>
        <v>Política Defensa Jurídica _DIMENSIÓN Gestión con Valores para Resultados</v>
      </c>
      <c r="C138" s="50"/>
      <c r="D138" s="12" t="s">
        <v>569</v>
      </c>
      <c r="E138" s="12">
        <f>VLOOKUP(A138,'PA GPS 2026 '!$E$4:$P$461,12,0)</f>
        <v>10</v>
      </c>
      <c r="F138" s="84" t="e">
        <f>+(E138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38" s="50" t="s">
        <v>574</v>
      </c>
      <c r="J138" s="12" t="s">
        <v>569</v>
      </c>
    </row>
    <row r="139" spans="1:10" x14ac:dyDescent="0.25">
      <c r="A139" s="12" t="s">
        <v>165</v>
      </c>
      <c r="B139" s="50" t="str">
        <f>VLOOKUP('Plantilla publicacion'!A139,'PA GPS 2026 '!$E$4:$M$461,9,0)</f>
        <v>Política Defensa Jurídica _DIMENSIÓN Gestión con Valores para Resultados</v>
      </c>
      <c r="C139" s="50"/>
      <c r="D139" s="12" t="s">
        <v>569</v>
      </c>
      <c r="E139" s="12">
        <f>VLOOKUP(A139,'PA GPS 2026 '!$E$4:$P$461,12,0)</f>
        <v>25</v>
      </c>
      <c r="F139" s="82" t="e">
        <f>(E139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39" s="50" t="s">
        <v>574</v>
      </c>
      <c r="J139" s="12" t="s">
        <v>569</v>
      </c>
    </row>
    <row r="140" spans="1:10" x14ac:dyDescent="0.25">
      <c r="A140" s="12" t="s">
        <v>166</v>
      </c>
      <c r="B140" s="50" t="str">
        <f t="shared" ref="B140:B143" si="28">+B139</f>
        <v>Política Defensa Jurídica _DIMENSIÓN Gestión con Valores para Resultados</v>
      </c>
      <c r="C140" s="50"/>
      <c r="D140" s="12" t="s">
        <v>569</v>
      </c>
      <c r="E140" s="12">
        <f>VLOOKUP(A140,'PA GPS 2026 '!$E$4:$P$461,12,0)</f>
        <v>60</v>
      </c>
      <c r="F140" s="84" t="e">
        <f>+(E140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0" s="50" t="s">
        <v>574</v>
      </c>
      <c r="J140" s="12" t="s">
        <v>569</v>
      </c>
    </row>
    <row r="141" spans="1:10" x14ac:dyDescent="0.25">
      <c r="A141" s="12" t="s">
        <v>167</v>
      </c>
      <c r="B141" s="50" t="str">
        <f t="shared" si="28"/>
        <v>Política Defensa Jurídica _DIMENSIÓN Gestión con Valores para Resultados</v>
      </c>
      <c r="C141" s="50"/>
      <c r="D141" s="12" t="s">
        <v>569</v>
      </c>
      <c r="E141" s="12">
        <f>VLOOKUP(A141,'PA GPS 2026 '!$E$4:$P$461,12,0)</f>
        <v>0</v>
      </c>
      <c r="F141" s="84" t="e">
        <f>+(E141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1" s="50" t="s">
        <v>574</v>
      </c>
      <c r="J141" s="12" t="s">
        <v>569</v>
      </c>
    </row>
    <row r="142" spans="1:10" x14ac:dyDescent="0.25">
      <c r="A142" s="12" t="s">
        <v>168</v>
      </c>
      <c r="B142" s="50" t="str">
        <f t="shared" si="28"/>
        <v>Política Defensa Jurídica _DIMENSIÓN Gestión con Valores para Resultados</v>
      </c>
      <c r="C142" s="50"/>
      <c r="D142" s="12" t="s">
        <v>569</v>
      </c>
      <c r="E142" s="12">
        <f>VLOOKUP(A142,'PA GPS 2026 '!$E$4:$P$461,12,0)</f>
        <v>40</v>
      </c>
      <c r="F142" s="82" t="e">
        <f>(E142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42" s="50" t="s">
        <v>574</v>
      </c>
      <c r="J142" s="12" t="s">
        <v>569</v>
      </c>
    </row>
    <row r="143" spans="1:10" x14ac:dyDescent="0.25">
      <c r="A143" s="12" t="s">
        <v>169</v>
      </c>
      <c r="B143" s="50" t="str">
        <f t="shared" si="28"/>
        <v>Política Defensa Jurídica _DIMENSIÓN Gestión con Valores para Resultados</v>
      </c>
      <c r="C143" s="50"/>
      <c r="D143" s="12" t="s">
        <v>569</v>
      </c>
      <c r="E143" s="12">
        <f>VLOOKUP(A143,'PA GPS 2026 '!$E$4:$P$461,12,0)</f>
        <v>0</v>
      </c>
      <c r="F143" s="84" t="e">
        <f>+(E143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3" s="50" t="s">
        <v>574</v>
      </c>
      <c r="J143" s="12" t="s">
        <v>569</v>
      </c>
    </row>
    <row r="144" spans="1:10" x14ac:dyDescent="0.25">
      <c r="A144" s="12" t="s">
        <v>170</v>
      </c>
      <c r="B144" s="50" t="str">
        <f>VLOOKUP('Plantilla publicacion'!A144,'PA GPS 2026 '!$E$4:$M$461,9,0)</f>
        <v>Política Defensa Jurídica _DIMENSIÓN Gestión con Valores para Resultados</v>
      </c>
      <c r="C144" s="50"/>
      <c r="D144" s="12" t="s">
        <v>569</v>
      </c>
      <c r="E144" s="12">
        <f>VLOOKUP(A144,'PA GPS 2026 '!$E$4:$P$461,12,0)</f>
        <v>25</v>
      </c>
      <c r="F144" s="84" t="e">
        <f>+(E144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4" s="50" t="s">
        <v>574</v>
      </c>
      <c r="J144" s="12" t="s">
        <v>569</v>
      </c>
    </row>
    <row r="145" spans="1:10" x14ac:dyDescent="0.25">
      <c r="A145" s="12" t="s">
        <v>172</v>
      </c>
      <c r="B145" s="50" t="str">
        <f t="shared" ref="B145:B148" si="29">+B144</f>
        <v>Política Defensa Jurídica _DIMENSIÓN Gestión con Valores para Resultados</v>
      </c>
      <c r="C145" s="50"/>
      <c r="D145" s="12" t="s">
        <v>569</v>
      </c>
      <c r="E145" s="12">
        <f>VLOOKUP(A145,'PA GPS 2026 '!$E$4:$P$461,12,0)</f>
        <v>20</v>
      </c>
      <c r="F145" s="82" t="e">
        <f>(E145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45" s="50" t="s">
        <v>574</v>
      </c>
      <c r="J145" s="12" t="s">
        <v>569</v>
      </c>
    </row>
    <row r="146" spans="1:10" x14ac:dyDescent="0.25">
      <c r="A146" s="12" t="s">
        <v>174</v>
      </c>
      <c r="B146" s="50" t="str">
        <f t="shared" si="29"/>
        <v>Política Defensa Jurídica _DIMENSIÓN Gestión con Valores para Resultados</v>
      </c>
      <c r="C146" s="50"/>
      <c r="D146" s="12" t="s">
        <v>569</v>
      </c>
      <c r="E146" s="12">
        <f>VLOOKUP(A146,'PA GPS 2026 '!$E$4:$P$461,12,0)</f>
        <v>20</v>
      </c>
      <c r="F146" s="84" t="e">
        <f>+(E146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6" s="50" t="s">
        <v>574</v>
      </c>
      <c r="J146" s="12" t="s">
        <v>569</v>
      </c>
    </row>
    <row r="147" spans="1:10" x14ac:dyDescent="0.25">
      <c r="A147" s="12" t="s">
        <v>175</v>
      </c>
      <c r="B147" s="50" t="str">
        <f t="shared" si="29"/>
        <v>Política Defensa Jurídica _DIMENSIÓN Gestión con Valores para Resultados</v>
      </c>
      <c r="C147" s="50"/>
      <c r="D147" s="12" t="s">
        <v>569</v>
      </c>
      <c r="E147" s="12">
        <f>VLOOKUP(A147,'PA GPS 2026 '!$E$4:$P$461,12,0)</f>
        <v>30</v>
      </c>
      <c r="F147" s="84" t="e">
        <f>+(E147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7" s="50" t="s">
        <v>574</v>
      </c>
      <c r="J147" s="12" t="s">
        <v>569</v>
      </c>
    </row>
    <row r="148" spans="1:10" x14ac:dyDescent="0.25">
      <c r="A148" s="12" t="s">
        <v>1024</v>
      </c>
      <c r="B148" s="50" t="str">
        <f t="shared" si="29"/>
        <v>Política Defensa Jurídica _DIMENSIÓN Gestión con Valores para Resultados</v>
      </c>
      <c r="C148" s="50"/>
      <c r="D148" s="12" t="s">
        <v>569</v>
      </c>
      <c r="E148" s="12">
        <f>VLOOKUP(A148,'PA GPS 2026 '!$E$4:$P$461,12,0)</f>
        <v>30</v>
      </c>
      <c r="F148" s="84" t="e">
        <f>+(E148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8" s="50" t="s">
        <v>574</v>
      </c>
      <c r="J148" s="12" t="s">
        <v>569</v>
      </c>
    </row>
    <row r="149" spans="1:10" x14ac:dyDescent="0.25">
      <c r="A149" s="12" t="s">
        <v>1026</v>
      </c>
      <c r="B149" s="50" t="str">
        <f>VLOOKUP('Plantilla publicacion'!A149,'PA GPS 2026 '!$E$4:$M$461,9,0)</f>
        <v>Política Defensa Jurídica _DIMENSIÓN Gestión con Valores para Resultados</v>
      </c>
      <c r="C149" s="50"/>
      <c r="D149" s="12" t="s">
        <v>569</v>
      </c>
      <c r="E149" s="12">
        <f>VLOOKUP(A149,'PA GPS 2026 '!$E$4:$P$461,12,0)</f>
        <v>25</v>
      </c>
      <c r="F149" s="84" t="e">
        <f>+(E149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49" s="50" t="s">
        <v>574</v>
      </c>
      <c r="J149" s="12" t="s">
        <v>569</v>
      </c>
    </row>
    <row r="150" spans="1:10" x14ac:dyDescent="0.25">
      <c r="A150" s="12" t="s">
        <v>1028</v>
      </c>
      <c r="B150" s="50" t="str">
        <f t="shared" ref="B150:B152" si="30">+B149</f>
        <v>Política Defensa Jurídica _DIMENSIÓN Gestión con Valores para Resultados</v>
      </c>
      <c r="C150" s="50"/>
      <c r="D150" s="12" t="s">
        <v>569</v>
      </c>
      <c r="E150" s="12">
        <f>VLOOKUP(A150,'PA GPS 2026 '!$E$4:$P$461,12,0)</f>
        <v>20</v>
      </c>
      <c r="F150" s="12" t="e">
        <f>+(E150*100)/($E$150+$E$168+$E$174+$E$177+$E$183+$E$190+$E$199+$E$336+$E$342+$E$430+#REF!)</f>
        <v>#REF!</v>
      </c>
      <c r="I150" s="50" t="s">
        <v>574</v>
      </c>
      <c r="J150" s="12" t="s">
        <v>569</v>
      </c>
    </row>
    <row r="151" spans="1:10" x14ac:dyDescent="0.25">
      <c r="A151" s="12" t="s">
        <v>1030</v>
      </c>
      <c r="B151" s="50" t="str">
        <f t="shared" si="30"/>
        <v>Política Defensa Jurídica _DIMENSIÓN Gestión con Valores para Resultados</v>
      </c>
      <c r="C151" s="50"/>
      <c r="D151" s="12" t="s">
        <v>569</v>
      </c>
      <c r="E151" s="12">
        <f>VLOOKUP(A151,'PA GPS 2026 '!$E$4:$P$461,12,0)</f>
        <v>40</v>
      </c>
      <c r="F151" s="12" t="e">
        <f>+(E151*100)/($E$151+$E$153+$E$154+$E$155+$E$169+$E$170+$E$171+$E$172+$E$173+$E$175+$E$176+$E$178+$E$179+$E$180+$E$181+$E$182+$E$184+$E$185+$E$186+$E$187+$E$188+$E$189+$E$191+$E$192+$E$193+$E$194+$E$200+$E$201+$E$337+$E$339+$E$341+$E$343+$E$344+$E$431+$E$432+$E$433+$E$434+#REF!+#REF!)</f>
        <v>#REF!</v>
      </c>
      <c r="G151" s="12">
        <v>1100</v>
      </c>
      <c r="I151" s="50" t="s">
        <v>574</v>
      </c>
      <c r="J151" s="12" t="s">
        <v>569</v>
      </c>
    </row>
    <row r="152" spans="1:10" x14ac:dyDescent="0.25">
      <c r="A152" s="12" t="s">
        <v>1031</v>
      </c>
      <c r="B152" s="50" t="str">
        <f t="shared" si="30"/>
        <v>Política Defensa Jurídica _DIMENSIÓN Gestión con Valores para Resultados</v>
      </c>
      <c r="C152" s="50"/>
      <c r="D152" s="12" t="s">
        <v>569</v>
      </c>
      <c r="E152" s="12">
        <f>VLOOKUP(A152,'PA GPS 2026 '!$E$4:$P$461,12,0)</f>
        <v>40</v>
      </c>
      <c r="F152" s="12">
        <f t="shared" ref="F152" si="31">+(E152*100)/1100</f>
        <v>3.6363636363636362</v>
      </c>
      <c r="I152" s="50" t="s">
        <v>574</v>
      </c>
      <c r="J152" s="12" t="s">
        <v>569</v>
      </c>
    </row>
    <row r="153" spans="1:10" x14ac:dyDescent="0.25">
      <c r="A153" s="12" t="s">
        <v>373</v>
      </c>
      <c r="B153" s="50" t="str">
        <f>VLOOKUP('Plantilla publicacion'!A153,'PA GPS 2026 '!$E$4:$M$461,9,0)</f>
        <v>Política Participación Ciudadana en la Gestión Pública _DIMENSIÓN Gestión con Valores para Resultados</v>
      </c>
      <c r="C153" s="50"/>
      <c r="D153" s="12" t="s">
        <v>569</v>
      </c>
      <c r="E153" s="12">
        <f>VLOOKUP(A153,'PA GPS 2026 '!$E$4:$P$461,12,0)</f>
        <v>50</v>
      </c>
      <c r="F153" s="12" t="e">
        <f>+(E153*100)/($E$151+$E$153+$E$154+$E$155+$E$169+$E$170+$E$171+$E$172+$E$173+$E$175+$E$176+$E$178+$E$179+$E$180+$E$181+$E$182+$E$184+$E$185+$E$186+$E$187+$E$188+$E$189+$E$191+$E$192+$E$193+$E$194+$E$200+$E$201+$E$337+$E$339+$E$341+$E$343+$E$344+$E$431+$E$432+$E$433+$E$434+#REF!+#REF!)</f>
        <v>#REF!</v>
      </c>
      <c r="I153" s="50" t="s">
        <v>577</v>
      </c>
      <c r="J153" s="12" t="s">
        <v>569</v>
      </c>
    </row>
    <row r="154" spans="1:10" x14ac:dyDescent="0.25">
      <c r="A154" s="12" t="s">
        <v>374</v>
      </c>
      <c r="B154" s="50" t="str">
        <f t="shared" ref="B154:B155" si="32">+B153</f>
        <v>Política Participación Ciudadana en la Gestión Pública _DIMENSIÓN Gestión con Valores para Resultados</v>
      </c>
      <c r="C154" s="50"/>
      <c r="D154" s="12" t="s">
        <v>569</v>
      </c>
      <c r="E154" s="12">
        <f>VLOOKUP(A154,'PA GPS 2026 '!$E$4:$P$461,12,0)</f>
        <v>30</v>
      </c>
      <c r="F154" s="12" t="e">
        <f>+(E154*100)/($E$151+$E$153+$E$154+$E$155+$E$169+$E$170+$E$171+$E$172+$E$173+$E$175+$E$176+$E$178+$E$179+$E$180+$E$181+$E$182+$E$184+$E$185+$E$186+$E$187+$E$188+$E$189+$E$191+$E$192+$E$193+$E$194+$E$200+$E$201+$E$337+$E$339+$E$341+$E$343+$E$344+$E$431+$E$432+$E$433+$E$434+#REF!+#REF!)</f>
        <v>#REF!</v>
      </c>
      <c r="I154" s="50" t="s">
        <v>577</v>
      </c>
      <c r="J154" s="12" t="s">
        <v>569</v>
      </c>
    </row>
    <row r="155" spans="1:10" x14ac:dyDescent="0.25">
      <c r="A155" s="12" t="s">
        <v>375</v>
      </c>
      <c r="B155" s="50" t="str">
        <f t="shared" si="32"/>
        <v>Política Participación Ciudadana en la Gestión Pública _DIMENSIÓN Gestión con Valores para Resultados</v>
      </c>
      <c r="C155" s="50"/>
      <c r="D155" s="12" t="s">
        <v>569</v>
      </c>
      <c r="E155" s="12">
        <f>VLOOKUP(A155,'PA GPS 2026 '!$E$4:$P$461,12,0)</f>
        <v>70</v>
      </c>
      <c r="F155" s="12" t="e">
        <f>+(E155*100)/($E$151+$E$153+$E$154+$E$155+$E$169+$E$170+$E$171+$E$172+$E$173+$E$175+$E$176+$E$178+$E$179+$E$180+$E$181+$E$182+$E$184+$E$185+$E$186+$E$187+$E$188+$E$189+$E$191+$E$192+$E$193+$E$194+$E$200+$E$201+$E$337+$E$339+$E$341+$E$343+$E$344+$E$431+$E$432+$E$433+$E$434+#REF!+#REF!)</f>
        <v>#REF!</v>
      </c>
      <c r="I155" s="50" t="s">
        <v>577</v>
      </c>
      <c r="J155" s="12" t="s">
        <v>569</v>
      </c>
    </row>
    <row r="156" spans="1:10" x14ac:dyDescent="0.25">
      <c r="A156" s="12" t="s">
        <v>376</v>
      </c>
      <c r="B156" s="50" t="str">
        <f>VLOOKUP('Plantilla publicacion'!A156,'PA GPS 2026 '!$E$4:$M$461,9,0)</f>
        <v>Política Participación Ciudadana en la Gestión Pública _DIMENSIÓN Gestión con Valores para Resultados</v>
      </c>
      <c r="C156" s="50"/>
      <c r="D156" s="12" t="s">
        <v>569</v>
      </c>
      <c r="E156" s="12">
        <f>VLOOKUP(A156,'PA GPS 2026 '!$E$4:$P$461,12,0)</f>
        <v>50</v>
      </c>
      <c r="F156" s="82" t="e">
        <f>(E156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56" s="50" t="s">
        <v>577</v>
      </c>
      <c r="J156" s="12" t="s">
        <v>569</v>
      </c>
    </row>
    <row r="157" spans="1:10" x14ac:dyDescent="0.25">
      <c r="A157" s="12" t="s">
        <v>377</v>
      </c>
      <c r="B157" s="50" t="str">
        <f t="shared" ref="B157:B158" si="33">+B156</f>
        <v>Política Participación Ciudadana en la Gestión Pública _DIMENSIÓN Gestión con Valores para Resultados</v>
      </c>
      <c r="C157" s="50"/>
      <c r="D157" s="12" t="s">
        <v>569</v>
      </c>
      <c r="E157" s="12">
        <f>VLOOKUP(A157,'PA GPS 2026 '!$E$4:$P$461,12,0)</f>
        <v>70</v>
      </c>
      <c r="F157" s="84" t="e">
        <f>+(E157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57" s="50" t="s">
        <v>577</v>
      </c>
      <c r="J157" s="12" t="s">
        <v>569</v>
      </c>
    </row>
    <row r="158" spans="1:10" x14ac:dyDescent="0.25">
      <c r="A158" s="12" t="s">
        <v>378</v>
      </c>
      <c r="B158" s="50" t="str">
        <f t="shared" si="33"/>
        <v>Política Participación Ciudadana en la Gestión Pública _DIMENSIÓN Gestión con Valores para Resultados</v>
      </c>
      <c r="C158" s="50"/>
      <c r="D158" s="12" t="s">
        <v>569</v>
      </c>
      <c r="E158" s="12">
        <f>VLOOKUP(A158,'PA GPS 2026 '!$E$4:$P$461,12,0)</f>
        <v>30</v>
      </c>
      <c r="F158" s="12">
        <f>+E158</f>
        <v>30</v>
      </c>
      <c r="I158" s="50" t="s">
        <v>577</v>
      </c>
      <c r="J158" s="12" t="s">
        <v>569</v>
      </c>
    </row>
    <row r="159" spans="1:10" x14ac:dyDescent="0.25">
      <c r="A159" s="12" t="s">
        <v>276</v>
      </c>
      <c r="B159" s="50" t="str">
        <f>VLOOKUP('Plantilla publicacion'!A159,'PA GPS 2026 '!$E$4:$M$461,9,0)</f>
        <v>Política Servicio al Ciudadano_DIMENSIÓN Gestión con Valores para Resultados</v>
      </c>
      <c r="C159" s="50"/>
      <c r="D159" s="12" t="s">
        <v>569</v>
      </c>
      <c r="E159" s="12">
        <f>VLOOKUP(A159,'PA GPS 2026 '!$E$4:$P$461,12,0)</f>
        <v>34</v>
      </c>
      <c r="F159" s="12">
        <f>+E159</f>
        <v>34</v>
      </c>
      <c r="I159" s="50" t="s">
        <v>573</v>
      </c>
      <c r="J159" s="12" t="s">
        <v>569</v>
      </c>
    </row>
    <row r="160" spans="1:10" x14ac:dyDescent="0.25">
      <c r="A160" s="12" t="s">
        <v>277</v>
      </c>
      <c r="B160" s="50" t="str">
        <f t="shared" ref="B160:B166" si="34">+B159</f>
        <v>Política Servicio al Ciudadano_DIMENSIÓN Gestión con Valores para Resultados</v>
      </c>
      <c r="C160" s="50"/>
      <c r="D160" s="12" t="s">
        <v>569</v>
      </c>
      <c r="E160" s="12">
        <f>VLOOKUP(A160,'PA GPS 2026 '!$E$4:$P$461,12,0)</f>
        <v>20</v>
      </c>
      <c r="F160" s="82" t="e">
        <f>(E160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60" s="50" t="s">
        <v>573</v>
      </c>
      <c r="J160" s="12" t="s">
        <v>569</v>
      </c>
    </row>
    <row r="161" spans="1:10" x14ac:dyDescent="0.25">
      <c r="A161" s="12" t="s">
        <v>278</v>
      </c>
      <c r="B161" s="50" t="str">
        <f t="shared" si="34"/>
        <v>Política Servicio al Ciudadano_DIMENSIÓN Gestión con Valores para Resultados</v>
      </c>
      <c r="C161" s="50"/>
      <c r="D161" s="12" t="s">
        <v>569</v>
      </c>
      <c r="E161" s="12">
        <f>VLOOKUP(A161,'PA GPS 2026 '!$E$4:$P$461,12,0)</f>
        <v>10</v>
      </c>
      <c r="F161" s="84" t="e">
        <f>+(E161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1" s="50" t="s">
        <v>573</v>
      </c>
      <c r="J161" s="12" t="s">
        <v>569</v>
      </c>
    </row>
    <row r="162" spans="1:10" x14ac:dyDescent="0.25">
      <c r="A162" s="12" t="s">
        <v>279</v>
      </c>
      <c r="B162" s="50" t="str">
        <f t="shared" si="34"/>
        <v>Política Servicio al Ciudadano_DIMENSIÓN Gestión con Valores para Resultados</v>
      </c>
      <c r="C162" s="50"/>
      <c r="D162" s="12" t="s">
        <v>569</v>
      </c>
      <c r="E162" s="12">
        <f>VLOOKUP(A162,'PA GPS 2026 '!$E$4:$P$461,12,0)</f>
        <v>20</v>
      </c>
      <c r="F162" s="84" t="e">
        <f>+(E162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2" s="50" t="s">
        <v>573</v>
      </c>
      <c r="J162" s="12" t="s">
        <v>569</v>
      </c>
    </row>
    <row r="163" spans="1:10" x14ac:dyDescent="0.25">
      <c r="A163" s="12" t="s">
        <v>280</v>
      </c>
      <c r="B163" s="50" t="str">
        <f t="shared" si="34"/>
        <v>Política Servicio al Ciudadano_DIMENSIÓN Gestión con Valores para Resultados</v>
      </c>
      <c r="C163" s="50"/>
      <c r="D163" s="12" t="s">
        <v>569</v>
      </c>
      <c r="E163" s="12">
        <f>VLOOKUP(A163,'PA GPS 2026 '!$E$4:$P$461,12,0)</f>
        <v>20</v>
      </c>
      <c r="F163" s="84" t="e">
        <f>+(E163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3" s="50" t="s">
        <v>573</v>
      </c>
      <c r="J163" s="12" t="s">
        <v>569</v>
      </c>
    </row>
    <row r="164" spans="1:10" x14ac:dyDescent="0.25">
      <c r="A164" s="12" t="s">
        <v>281</v>
      </c>
      <c r="B164" s="50" t="str">
        <f t="shared" si="34"/>
        <v>Política Servicio al Ciudadano_DIMENSIÓN Gestión con Valores para Resultados</v>
      </c>
      <c r="C164" s="50"/>
      <c r="D164" s="12" t="s">
        <v>569</v>
      </c>
      <c r="E164" s="12">
        <f>VLOOKUP(A164,'PA GPS 2026 '!$E$4:$P$461,12,0)</f>
        <v>10</v>
      </c>
      <c r="F164" s="84" t="e">
        <f>+(E164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4" s="50" t="s">
        <v>573</v>
      </c>
      <c r="J164" s="12" t="s">
        <v>569</v>
      </c>
    </row>
    <row r="165" spans="1:10" x14ac:dyDescent="0.25">
      <c r="A165" s="12" t="s">
        <v>282</v>
      </c>
      <c r="B165" s="50" t="str">
        <f t="shared" si="34"/>
        <v>Política Servicio al Ciudadano_DIMENSIÓN Gestión con Valores para Resultados</v>
      </c>
      <c r="C165" s="50"/>
      <c r="D165" s="12" t="s">
        <v>569</v>
      </c>
      <c r="E165" s="12">
        <f>VLOOKUP(A165,'PA GPS 2026 '!$E$4:$P$461,12,0)</f>
        <v>10</v>
      </c>
      <c r="F165" s="84" t="e">
        <f>+(E165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5" s="50" t="s">
        <v>573</v>
      </c>
      <c r="J165" s="12" t="s">
        <v>569</v>
      </c>
    </row>
    <row r="166" spans="1:10" x14ac:dyDescent="0.25">
      <c r="A166" s="12" t="s">
        <v>283</v>
      </c>
      <c r="B166" s="50" t="str">
        <f t="shared" si="34"/>
        <v>Política Servicio al Ciudadano_DIMENSIÓN Gestión con Valores para Resultados</v>
      </c>
      <c r="C166" s="50"/>
      <c r="D166" s="12" t="s">
        <v>569</v>
      </c>
      <c r="E166" s="12">
        <f>VLOOKUP(A166,'PA GPS 2026 '!$E$4:$P$461,12,0)</f>
        <v>10</v>
      </c>
      <c r="F166" s="84" t="e">
        <f>+(E166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6" s="50" t="s">
        <v>573</v>
      </c>
      <c r="J166" s="12" t="s">
        <v>569</v>
      </c>
    </row>
    <row r="167" spans="1:10" x14ac:dyDescent="0.25">
      <c r="A167" s="12" t="s">
        <v>284</v>
      </c>
      <c r="B167" s="50" t="str">
        <f>VLOOKUP('Plantilla publicacion'!A167,'PA GPS 2026 '!$E$4:$M$461,9,0)</f>
        <v>Política Servicio al Ciudadano_DIMENSIÓN Gestión con Valores para Resultados</v>
      </c>
      <c r="C167" s="50"/>
      <c r="D167" s="12" t="s">
        <v>569</v>
      </c>
      <c r="E167" s="12">
        <f>VLOOKUP(A167,'PA GPS 2026 '!$E$4:$P$461,12,0)</f>
        <v>33</v>
      </c>
      <c r="F167" s="84" t="e">
        <f>+(E167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67" s="50" t="s">
        <v>573</v>
      </c>
      <c r="J167" s="12" t="s">
        <v>569</v>
      </c>
    </row>
    <row r="168" spans="1:10" x14ac:dyDescent="0.25">
      <c r="A168" s="12" t="s">
        <v>285</v>
      </c>
      <c r="B168" s="50" t="str">
        <f t="shared" ref="B168:B169" si="35">+B167</f>
        <v>Política Servicio al Ciudadano_DIMENSIÓN Gestión con Valores para Resultados</v>
      </c>
      <c r="C168" s="50"/>
      <c r="D168" s="12" t="s">
        <v>569</v>
      </c>
      <c r="E168" s="12">
        <f>VLOOKUP(A168,'PA GPS 2026 '!$E$4:$P$461,12,0)</f>
        <v>30</v>
      </c>
      <c r="F168" s="12" t="e">
        <f>+(E168*100)/($E$150+$E$168+$E$174+$E$177+$E$183+$E$190+$E$199+$E$336+$E$342+$E$430+#REF!)</f>
        <v>#REF!</v>
      </c>
      <c r="I168" s="50" t="s">
        <v>573</v>
      </c>
      <c r="J168" s="12" t="s">
        <v>569</v>
      </c>
    </row>
    <row r="169" spans="1:10" x14ac:dyDescent="0.25">
      <c r="A169" s="12" t="s">
        <v>286</v>
      </c>
      <c r="B169" s="50" t="str">
        <f t="shared" si="35"/>
        <v>Política Servicio al Ciudadano_DIMENSIÓN Gestión con Valores para Resultados</v>
      </c>
      <c r="C169" s="50"/>
      <c r="D169" s="12" t="s">
        <v>569</v>
      </c>
      <c r="E169" s="12">
        <f>VLOOKUP(A169,'PA GPS 2026 '!$E$4:$P$461,12,0)</f>
        <v>70</v>
      </c>
      <c r="F169" s="12" t="e">
        <f>+(E169*100)/($E$151+$E$153+$E$154+$E$155+$E$169+$E$170+$E$171+$E$172+$E$173+$E$175+$E$176+$E$178+$E$179+$E$180+$E$181+$E$182+$E$184+$E$185+$E$186+$E$187+$E$188+$E$189+$E$191+$E$192+$E$193+$E$194+$E$200+$E$201+$E$337+$E$339+$E$341+$E$343+$E$344+$E$431+$E$432+$E$433+$E$434+#REF!+#REF!)</f>
        <v>#REF!</v>
      </c>
      <c r="I169" s="50" t="s">
        <v>573</v>
      </c>
      <c r="J169" s="12" t="s">
        <v>569</v>
      </c>
    </row>
    <row r="170" spans="1:10" x14ac:dyDescent="0.25">
      <c r="A170" s="12" t="s">
        <v>287</v>
      </c>
      <c r="B170" s="50" t="str">
        <f>VLOOKUP('Plantilla publicacion'!A170,'PA GPS 2026 '!$E$4:$M$461,9,0)</f>
        <v>Política Servicio al Ciudadano_DIMENSIÓN Gestión con Valores para Resultados</v>
      </c>
      <c r="C170" s="50"/>
      <c r="D170" s="12" t="s">
        <v>569</v>
      </c>
      <c r="E170" s="12">
        <f>VLOOKUP(A170,'PA GPS 2026 '!$E$4:$P$461,12,0)</f>
        <v>33</v>
      </c>
      <c r="F170" s="12" t="e">
        <f>+(E170*100)/($E$151+$E$153+$E$154+$E$155+$E$169+$E$170+$E$171+$E$172+$E$173+$E$175+$E$176+$E$178+$E$179+$E$180+$E$181+$E$182+$E$184+$E$185+$E$186+$E$187+$E$188+$E$189+$E$191+$E$192+$E$193+$E$194+$E$200+$E$201+$E$337+$E$339+$E$341+$E$343+$E$344+$E$431+$E$432+$E$433+$E$434+#REF!+#REF!)</f>
        <v>#REF!</v>
      </c>
      <c r="I170" s="50" t="s">
        <v>573</v>
      </c>
      <c r="J170" s="12" t="s">
        <v>569</v>
      </c>
    </row>
    <row r="171" spans="1:10" x14ac:dyDescent="0.25">
      <c r="A171" s="12" t="s">
        <v>288</v>
      </c>
      <c r="B171" s="50" t="str">
        <f t="shared" ref="B171:B172" si="36">+B170</f>
        <v>Política Servicio al Ciudadano_DIMENSIÓN Gestión con Valores para Resultados</v>
      </c>
      <c r="C171" s="50"/>
      <c r="D171" s="12" t="s">
        <v>569</v>
      </c>
      <c r="E171" s="12">
        <f>VLOOKUP(A171,'PA GPS 2026 '!$E$4:$P$461,12,0)</f>
        <v>30</v>
      </c>
      <c r="F171" s="12" t="e">
        <f>+(E171*100)/($E$151+$E$153+$E$154+$E$155+$E$169+$E$170+$E$171+$E$172+$E$173+$E$175+$E$176+$E$178+$E$179+$E$180+$E$181+$E$182+$E$184+$E$185+$E$186+$E$187+$E$188+$E$189+$E$191+$E$192+$E$193+$E$194+$E$200+$E$201+$E$337+$E$339+$E$341+$E$343+$E$344+$E$431+$E$432+$E$433+$E$434+#REF!+#REF!)</f>
        <v>#REF!</v>
      </c>
      <c r="I171" s="50" t="s">
        <v>573</v>
      </c>
      <c r="J171" s="12" t="s">
        <v>569</v>
      </c>
    </row>
    <row r="172" spans="1:10" x14ac:dyDescent="0.25">
      <c r="A172" s="12" t="s">
        <v>289</v>
      </c>
      <c r="B172" s="50" t="str">
        <f t="shared" si="36"/>
        <v>Política Servicio al Ciudadano_DIMENSIÓN Gestión con Valores para Resultados</v>
      </c>
      <c r="C172" s="50"/>
      <c r="D172" s="12" t="s">
        <v>569</v>
      </c>
      <c r="E172" s="12">
        <f>VLOOKUP(A172,'PA GPS 2026 '!$E$4:$P$461,12,0)</f>
        <v>70</v>
      </c>
      <c r="F172" s="12" t="e">
        <f>+(E172*100)/($E$151+$E$153+$E$154+$E$155+$E$169+$E$170+$E$171+$E$172+$E$173+$E$175+$E$176+$E$178+$E$179+$E$180+$E$181+$E$182+$E$184+$E$185+$E$186+$E$187+$E$188+$E$189+$E$191+$E$192+$E$193+$E$194+$E$200+$E$201+$E$337+$E$339+$E$341+$E$343+$E$344+$E$431+$E$432+$E$433+$E$434+#REF!+#REF!)</f>
        <v>#REF!</v>
      </c>
      <c r="I172" s="50" t="s">
        <v>573</v>
      </c>
      <c r="J172" s="12" t="s">
        <v>569</v>
      </c>
    </row>
    <row r="173" spans="1:10" x14ac:dyDescent="0.25">
      <c r="A173" s="12" t="s">
        <v>140</v>
      </c>
      <c r="B173" s="50" t="str">
        <f>VLOOKUP('Plantilla publicacion'!A173,'PA GPS 2026 '!$E$4:$M$461,9,0)</f>
        <v>Política Transparencia, acceso a la información pública y lucha contra la corrupción _DIMENSIÓN Gestión con Valores para Resultados</v>
      </c>
      <c r="C173" s="50"/>
      <c r="D173" s="12" t="s">
        <v>569</v>
      </c>
      <c r="E173" s="12">
        <f>VLOOKUP(A173,'PA GPS 2026 '!$E$4:$P$461,12,0)</f>
        <v>50</v>
      </c>
      <c r="F173" s="12" t="e">
        <f>+(E173*100)/($E$151+$E$153+$E$154+$E$155+$E$169+$E$170+$E$171+$E$172+$E$173+$E$175+$E$176+$E$178+$E$179+$E$180+$E$181+$E$182+$E$184+$E$185+$E$186+$E$187+$E$188+$E$189+$E$191+$E$192+$E$193+$E$194+$E$200+$E$201+$E$337+$E$339+$E$341+$E$343+$E$344+$E$431+$E$432+$E$433+$E$434+#REF!+#REF!)</f>
        <v>#REF!</v>
      </c>
      <c r="I173" s="50" t="s">
        <v>572</v>
      </c>
      <c r="J173" s="12" t="s">
        <v>569</v>
      </c>
    </row>
    <row r="174" spans="1:10" x14ac:dyDescent="0.25">
      <c r="A174" s="12" t="s">
        <v>142</v>
      </c>
      <c r="B174" s="50" t="str">
        <f t="shared" ref="B174:B176" si="37">+B173</f>
        <v>Política Transparencia, acceso a la información pública y lucha contra la corrupción _DIMENSIÓN Gestión con Valores para Resultados</v>
      </c>
      <c r="C174" s="50"/>
      <c r="D174" s="12" t="s">
        <v>569</v>
      </c>
      <c r="E174" s="12">
        <f>VLOOKUP(A174,'PA GPS 2026 '!$E$4:$P$461,12,0)</f>
        <v>30</v>
      </c>
      <c r="F174" s="12" t="e">
        <f>+(E174*100)/($E$150+$E$168+$E$174+$E$177+$E$183+$E$190+$E$199+$E$336+$E$342+$E$430+#REF!)</f>
        <v>#REF!</v>
      </c>
      <c r="I174" s="50" t="s">
        <v>572</v>
      </c>
      <c r="J174" s="12" t="s">
        <v>569</v>
      </c>
    </row>
    <row r="175" spans="1:10" x14ac:dyDescent="0.25">
      <c r="A175" s="12" t="s">
        <v>143</v>
      </c>
      <c r="B175" s="50" t="str">
        <f t="shared" si="37"/>
        <v>Política Transparencia, acceso a la información pública y lucha contra la corrupción _DIMENSIÓN Gestión con Valores para Resultados</v>
      </c>
      <c r="C175" s="50"/>
      <c r="D175" s="12" t="s">
        <v>569</v>
      </c>
      <c r="E175" s="12">
        <f>VLOOKUP(A175,'PA GPS 2026 '!$E$4:$P$461,12,0)</f>
        <v>40</v>
      </c>
      <c r="F175" s="12" t="e">
        <f>+(E175*100)/($E$151+$E$153+$E$154+$E$155+$E$169+$E$170+$E$171+$E$172+$E$173+$E$175+$E$176+$E$178+$E$179+$E$180+$E$181+$E$182+$E$184+$E$185+$E$186+$E$187+$E$188+$E$189+$E$191+$E$192+$E$193+$E$194+$E$200+$E$201+$E$337+$E$339+$E$341+$E$343+$E$344+$E$431+$E$432+$E$433+$E$434+#REF!+#REF!)</f>
        <v>#REF!</v>
      </c>
      <c r="I175" s="50" t="s">
        <v>572</v>
      </c>
      <c r="J175" s="12" t="s">
        <v>569</v>
      </c>
    </row>
    <row r="176" spans="1:10" x14ac:dyDescent="0.25">
      <c r="A176" s="12" t="s">
        <v>1061</v>
      </c>
      <c r="B176" s="50" t="str">
        <f t="shared" si="37"/>
        <v>Política Transparencia, acceso a la información pública y lucha contra la corrupción _DIMENSIÓN Gestión con Valores para Resultados</v>
      </c>
      <c r="C176" s="50"/>
      <c r="D176" s="12" t="s">
        <v>569</v>
      </c>
      <c r="E176" s="12">
        <f>VLOOKUP(A176,'PA GPS 2026 '!$E$4:$P$461,12,0)</f>
        <v>30</v>
      </c>
      <c r="F176" s="12" t="e">
        <f>+(E176*100)/($E$151+$E$153+$E$154+$E$155+$E$169+$E$170+$E$171+$E$172+$E$173+$E$175+$E$176+$E$178+$E$179+$E$180+$E$181+$E$182+$E$184+$E$185+$E$186+$E$187+$E$188+$E$189+$E$191+$E$192+$E$193+$E$194+$E$200+$E$201+$E$337+$E$339+$E$341+$E$343+$E$344+$E$431+$E$432+$E$433+$E$434+#REF!+#REF!)</f>
        <v>#REF!</v>
      </c>
      <c r="I176" s="50" t="s">
        <v>572</v>
      </c>
      <c r="J176" s="12" t="s">
        <v>569</v>
      </c>
    </row>
    <row r="177" spans="1:10" x14ac:dyDescent="0.25">
      <c r="A177" s="12" t="s">
        <v>144</v>
      </c>
      <c r="B177" s="50" t="str">
        <f>VLOOKUP('Plantilla publicacion'!A177,'PA GPS 2026 '!$E$4:$M$461,9,0)</f>
        <v>Política Servicio al Ciudadano_DIMENSIÓN Gestión con Valores para Resultados</v>
      </c>
      <c r="C177" s="50"/>
      <c r="D177" s="12" t="s">
        <v>569</v>
      </c>
      <c r="E177" s="12">
        <f>VLOOKUP(A177,'PA GPS 2026 '!$E$4:$P$461,12,0)</f>
        <v>20</v>
      </c>
      <c r="F177" s="12" t="e">
        <f>+(E177*100)/($E$150+$E$168+$E$174+$E$177+$E$183+$E$190+$E$199+$E$336+$E$342+$E$430+#REF!)</f>
        <v>#REF!</v>
      </c>
      <c r="I177" s="50" t="s">
        <v>573</v>
      </c>
      <c r="J177" s="12" t="s">
        <v>569</v>
      </c>
    </row>
    <row r="178" spans="1:10" x14ac:dyDescent="0.25">
      <c r="A178" s="12" t="s">
        <v>145</v>
      </c>
      <c r="B178" s="50" t="str">
        <f t="shared" ref="B178:B184" si="38">+B177</f>
        <v>Política Servicio al Ciudadano_DIMENSIÓN Gestión con Valores para Resultados</v>
      </c>
      <c r="C178" s="50"/>
      <c r="D178" s="12" t="s">
        <v>569</v>
      </c>
      <c r="E178" s="12">
        <f>VLOOKUP(A178,'PA GPS 2026 '!$E$4:$P$461,12,0)</f>
        <v>10</v>
      </c>
      <c r="F178" s="12" t="e">
        <f>+(E178*100)/($E$151+$E$153+$E$154+$E$155+$E$169+$E$170+$E$171+$E$172+$E$173+$E$175+$E$176+$E$178+$E$179+$E$180+$E$181+$E$182+$E$184+$E$185+$E$186+$E$187+$E$188+$E$189+$E$191+$E$192+$E$193+$E$194+$E$200+$E$201+$E$337+$E$339+$E$341+$E$343+$E$344+$E$431+$E$432+$E$433+$E$434+#REF!+#REF!)</f>
        <v>#REF!</v>
      </c>
      <c r="I178" s="50" t="s">
        <v>573</v>
      </c>
      <c r="J178" s="12" t="s">
        <v>569</v>
      </c>
    </row>
    <row r="179" spans="1:10" x14ac:dyDescent="0.25">
      <c r="A179" s="12" t="s">
        <v>146</v>
      </c>
      <c r="B179" s="50" t="str">
        <f t="shared" si="38"/>
        <v>Política Servicio al Ciudadano_DIMENSIÓN Gestión con Valores para Resultados</v>
      </c>
      <c r="C179" s="50"/>
      <c r="D179" s="12" t="s">
        <v>569</v>
      </c>
      <c r="E179" s="12">
        <f>VLOOKUP(A179,'PA GPS 2026 '!$E$4:$P$461,12,0)</f>
        <v>15</v>
      </c>
      <c r="F179" s="12" t="e">
        <f>+(E179*100)/($E$151+$E$153+$E$154+$E$155+$E$169+$E$170+$E$171+$E$172+$E$173+$E$175+$E$176+$E$178+$E$179+$E$180+$E$181+$E$182+$E$184+$E$185+$E$186+$E$187+$E$188+$E$189+$E$191+$E$192+$E$193+$E$194+$E$200+$E$201+$E$337+$E$339+$E$341+$E$343+$E$344+$E$431+$E$432+$E$433+$E$434+#REF!+#REF!)</f>
        <v>#REF!</v>
      </c>
      <c r="I179" s="50" t="s">
        <v>573</v>
      </c>
      <c r="J179" s="12" t="s">
        <v>569</v>
      </c>
    </row>
    <row r="180" spans="1:10" x14ac:dyDescent="0.25">
      <c r="A180" s="12" t="s">
        <v>147</v>
      </c>
      <c r="B180" s="50" t="str">
        <f t="shared" si="38"/>
        <v>Política Servicio al Ciudadano_DIMENSIÓN Gestión con Valores para Resultados</v>
      </c>
      <c r="C180" s="50"/>
      <c r="D180" s="12" t="s">
        <v>569</v>
      </c>
      <c r="E180" s="12">
        <f>VLOOKUP(A180,'PA GPS 2026 '!$E$4:$P$461,12,0)</f>
        <v>15</v>
      </c>
      <c r="F180" s="12" t="e">
        <f>+(E180*100)/($E$151+$E$153+$E$154+$E$155+$E$169+$E$170+$E$171+$E$172+$E$173+$E$175+$E$176+$E$178+$E$179+$E$180+$E$181+$E$182+$E$184+$E$185+$E$186+$E$187+$E$188+$E$189+$E$191+$E$192+$E$193+$E$194+$E$200+$E$201+$E$337+$E$339+$E$341+$E$343+$E$344+$E$431+$E$432+$E$433+$E$434+#REF!+#REF!)</f>
        <v>#REF!</v>
      </c>
      <c r="I180" s="50" t="s">
        <v>573</v>
      </c>
      <c r="J180" s="12" t="s">
        <v>569</v>
      </c>
    </row>
    <row r="181" spans="1:10" x14ac:dyDescent="0.25">
      <c r="A181" s="12" t="s">
        <v>148</v>
      </c>
      <c r="B181" s="50" t="str">
        <f t="shared" si="38"/>
        <v>Política Servicio al Ciudadano_DIMENSIÓN Gestión con Valores para Resultados</v>
      </c>
      <c r="C181" s="50"/>
      <c r="D181" s="12" t="s">
        <v>569</v>
      </c>
      <c r="E181" s="12">
        <f>VLOOKUP(A181,'PA GPS 2026 '!$E$4:$P$461,12,0)</f>
        <v>15</v>
      </c>
      <c r="F181" s="12" t="e">
        <f>+(E181*100)/($E$151+$E$153+$E$154+$E$155+$E$169+$E$170+$E$171+$E$172+$E$173+$E$175+$E$176+$E$178+$E$179+$E$180+$E$181+$E$182+$E$184+$E$185+$E$186+$E$187+$E$188+$E$189+$E$191+$E$192+$E$193+$E$194+$E$200+$E$201+$E$337+$E$339+$E$341+$E$343+$E$344+$E$431+$E$432+$E$433+$E$434+#REF!+#REF!)</f>
        <v>#REF!</v>
      </c>
      <c r="I181" s="50" t="s">
        <v>573</v>
      </c>
      <c r="J181" s="12" t="s">
        <v>569</v>
      </c>
    </row>
    <row r="182" spans="1:10" x14ac:dyDescent="0.25">
      <c r="A182" s="12" t="s">
        <v>1068</v>
      </c>
      <c r="B182" s="50" t="str">
        <f t="shared" si="38"/>
        <v>Política Servicio al Ciudadano_DIMENSIÓN Gestión con Valores para Resultados</v>
      </c>
      <c r="C182" s="50"/>
      <c r="D182" s="12" t="s">
        <v>569</v>
      </c>
      <c r="E182" s="12">
        <f>VLOOKUP(A182,'PA GPS 2026 '!$E$4:$P$461,12,0)</f>
        <v>15</v>
      </c>
      <c r="F182" s="12" t="e">
        <f>+(E182*100)/($E$151+$E$153+$E$154+$E$155+$E$169+$E$170+$E$171+$E$172+$E$173+$E$175+$E$176+$E$178+$E$179+$E$180+$E$181+$E$182+$E$184+$E$185+$E$186+$E$187+$E$188+$E$189+$E$191+$E$192+$E$193+$E$194+$E$200+$E$201+$E$337+$E$339+$E$341+$E$343+$E$344+$E$431+$E$432+$E$433+$E$434+#REF!+#REF!)</f>
        <v>#REF!</v>
      </c>
      <c r="I182" s="50" t="s">
        <v>573</v>
      </c>
      <c r="J182" s="12" t="s">
        <v>569</v>
      </c>
    </row>
    <row r="183" spans="1:10" x14ac:dyDescent="0.25">
      <c r="A183" s="12" t="s">
        <v>1070</v>
      </c>
      <c r="B183" s="50" t="str">
        <f t="shared" si="38"/>
        <v>Política Servicio al Ciudadano_DIMENSIÓN Gestión con Valores para Resultados</v>
      </c>
      <c r="C183" s="50"/>
      <c r="D183" s="12" t="s">
        <v>569</v>
      </c>
      <c r="E183" s="12">
        <f>VLOOKUP(A183,'PA GPS 2026 '!$E$4:$P$461,12,0)</f>
        <v>15</v>
      </c>
      <c r="F183" s="12" t="e">
        <f>+(E183*100)/($E$150+$E$168+$E$174+$E$177+$E$183+$E$190+$E$199+$E$336+$E$342+$E$430+#REF!)</f>
        <v>#REF!</v>
      </c>
      <c r="I183" s="50" t="s">
        <v>573</v>
      </c>
      <c r="J183" s="12" t="s">
        <v>569</v>
      </c>
    </row>
    <row r="184" spans="1:10" x14ac:dyDescent="0.25">
      <c r="A184" s="12" t="s">
        <v>1071</v>
      </c>
      <c r="B184" s="50" t="str">
        <f t="shared" si="38"/>
        <v>Política Servicio al Ciudadano_DIMENSIÓN Gestión con Valores para Resultados</v>
      </c>
      <c r="C184" s="50"/>
      <c r="D184" s="12" t="s">
        <v>569</v>
      </c>
      <c r="E184" s="12">
        <f>VLOOKUP(A184,'PA GPS 2026 '!$E$4:$P$461,12,0)</f>
        <v>15</v>
      </c>
      <c r="F184" s="12" t="e">
        <f>+(E184*100)/($E$151+$E$153+$E$154+$E$155+$E$169+$E$170+$E$171+$E$172+$E$173+$E$175+$E$176+$E$178+$E$179+$E$180+$E$181+$E$182+$E$184+$E$185+$E$186+$E$187+$E$188+$E$189+$E$191+$E$192+$E$193+$E$194+$E$200+$E$201+$E$337+$E$339+$E$341+$E$343+$E$344+$E$431+$E$432+$E$433+$E$434+#REF!+#REF!)</f>
        <v>#REF!</v>
      </c>
      <c r="I184" s="50" t="s">
        <v>573</v>
      </c>
      <c r="J184" s="12" t="s">
        <v>569</v>
      </c>
    </row>
    <row r="185" spans="1:10" x14ac:dyDescent="0.25">
      <c r="A185" s="12" t="s">
        <v>149</v>
      </c>
      <c r="B185" s="50" t="str">
        <f>VLOOKUP('Plantilla publicacion'!A185,'PA GPS 2026 '!$E$4:$M$461,9,0)</f>
        <v>Política Transparencia, acceso a la información pública y lucha contra la corrupción _DIMENSIÓN Gestión con Valores para Resultados</v>
      </c>
      <c r="C185" s="50"/>
      <c r="D185" s="12" t="s">
        <v>569</v>
      </c>
      <c r="E185" s="12">
        <f>VLOOKUP(A185,'PA GPS 2026 '!$E$4:$P$461,12,0)</f>
        <v>30</v>
      </c>
      <c r="F185" s="12" t="e">
        <f>+(E185*100)/($E$151+$E$153+$E$154+$E$155+$E$169+$E$170+$E$171+$E$172+$E$173+$E$175+$E$176+$E$178+$E$179+$E$180+$E$181+$E$182+$E$184+$E$185+$E$186+$E$187+$E$188+$E$189+$E$191+$E$192+$E$193+$E$194+$E$200+$E$201+$E$337+$E$339+$E$341+$E$343+$E$344+$E$431+$E$432+$E$433+$E$434+#REF!+#REF!)</f>
        <v>#REF!</v>
      </c>
      <c r="I185" s="50" t="s">
        <v>572</v>
      </c>
      <c r="J185" s="12" t="s">
        <v>569</v>
      </c>
    </row>
    <row r="186" spans="1:10" x14ac:dyDescent="0.25">
      <c r="A186" s="12" t="s">
        <v>150</v>
      </c>
      <c r="B186" s="50" t="str">
        <f t="shared" ref="B186:B187" si="39">+B185</f>
        <v>Política Transparencia, acceso a la información pública y lucha contra la corrupción _DIMENSIÓN Gestión con Valores para Resultados</v>
      </c>
      <c r="C186" s="50"/>
      <c r="D186" s="12" t="s">
        <v>569</v>
      </c>
      <c r="E186" s="12">
        <f>VLOOKUP(A186,'PA GPS 2026 '!$E$4:$P$461,12,0)</f>
        <v>50</v>
      </c>
      <c r="F186" s="12" t="e">
        <f>+(E186*100)/($E$151+$E$153+$E$154+$E$155+$E$169+$E$170+$E$171+$E$172+$E$173+$E$175+$E$176+$E$178+$E$179+$E$180+$E$181+$E$182+$E$184+$E$185+$E$186+$E$187+$E$188+$E$189+$E$191+$E$192+$E$193+$E$194+$E$200+$E$201+$E$337+$E$339+$E$341+$E$343+$E$344+$E$431+$E$432+$E$433+$E$434+#REF!+#REF!)</f>
        <v>#REF!</v>
      </c>
      <c r="I186" s="50" t="s">
        <v>572</v>
      </c>
      <c r="J186" s="12" t="s">
        <v>569</v>
      </c>
    </row>
    <row r="187" spans="1:10" x14ac:dyDescent="0.25">
      <c r="A187" s="12" t="s">
        <v>151</v>
      </c>
      <c r="B187" s="50" t="str">
        <f t="shared" si="39"/>
        <v>Política Transparencia, acceso a la información pública y lucha contra la corrupción _DIMENSIÓN Gestión con Valores para Resultados</v>
      </c>
      <c r="C187" s="50"/>
      <c r="D187" s="12" t="s">
        <v>569</v>
      </c>
      <c r="E187" s="12">
        <f>VLOOKUP(A187,'PA GPS 2026 '!$E$4:$P$461,12,0)</f>
        <v>50</v>
      </c>
      <c r="F187" s="12" t="e">
        <f>+(E187*100)/($E$151+$E$153+$E$154+$E$155+$E$169+$E$170+$E$171+$E$172+$E$173+$E$175+$E$176+$E$178+$E$179+$E$180+$E$181+$E$182+$E$184+$E$185+$E$186+$E$187+$E$188+$E$189+$E$191+$E$192+$E$193+$E$194+$E$200+$E$201+$E$337+$E$339+$E$341+$E$343+$E$344+$E$431+$E$432+$E$433+$E$434+#REF!+#REF!)</f>
        <v>#REF!</v>
      </c>
      <c r="I187" s="50" t="s">
        <v>572</v>
      </c>
      <c r="J187" s="12" t="s">
        <v>569</v>
      </c>
    </row>
    <row r="188" spans="1:10" x14ac:dyDescent="0.25">
      <c r="A188" s="12" t="s">
        <v>461</v>
      </c>
      <c r="B188" s="50" t="str">
        <f>VLOOKUP('Plantilla publicacion'!A188,'PA GPS 2026 '!$E$4:$M$461,9,0)</f>
        <v>Política Gestión Presupuestal y Eficiencia del Gasto Público _DIMENSIÓN Direccionamiento Estratégico y Planeación</v>
      </c>
      <c r="C188" s="50"/>
      <c r="D188" s="12" t="s">
        <v>576</v>
      </c>
      <c r="E188" s="12">
        <f>VLOOKUP(A188,'PA GPS 2026 '!$E$4:$P$461,12,0)</f>
        <v>100</v>
      </c>
      <c r="F188" s="12" t="e">
        <f>+(E188*100)/($E$151+$E$153+$E$154+$E$155+$E$169+$E$170+$E$171+$E$172+$E$173+$E$175+$E$176+$E$178+$E$179+$E$180+$E$181+$E$182+$E$184+$E$185+$E$186+$E$187+$E$188+$E$189+$E$191+$E$192+$E$193+$E$194+$E$200+$E$201+$E$337+$E$339+$E$341+$E$343+$E$344+$E$431+$E$432+$E$433+$E$434+#REF!+#REF!)</f>
        <v>#REF!</v>
      </c>
      <c r="I188" s="50" t="s">
        <v>585</v>
      </c>
      <c r="J188" s="12" t="s">
        <v>576</v>
      </c>
    </row>
    <row r="189" spans="1:10" x14ac:dyDescent="0.25">
      <c r="A189" s="12" t="s">
        <v>462</v>
      </c>
      <c r="B189" s="50" t="str">
        <f t="shared" ref="B189:B190" si="40">+B188</f>
        <v>Política Gestión Presupuestal y Eficiencia del Gasto Público _DIMENSIÓN Direccionamiento Estratégico y Planeación</v>
      </c>
      <c r="C189" s="50"/>
      <c r="D189" s="12" t="s">
        <v>576</v>
      </c>
      <c r="E189" s="12">
        <f>VLOOKUP(A189,'PA GPS 2026 '!$E$4:$P$461,12,0)</f>
        <v>20</v>
      </c>
      <c r="F189" s="12" t="e">
        <f>+(E189*100)/($E$151+$E$153+$E$154+$E$155+$E$169+$E$170+$E$171+$E$172+$E$173+$E$175+$E$176+$E$178+$E$179+$E$180+$E$181+$E$182+$E$184+$E$185+$E$186+$E$187+$E$188+$E$189+$E$191+$E$192+$E$193+$E$194+$E$200+$E$201+$E$337+$E$339+$E$341+$E$343+$E$344+$E$431+$E$432+$E$433+$E$434+#REF!+#REF!)</f>
        <v>#REF!</v>
      </c>
      <c r="I189" s="50" t="s">
        <v>585</v>
      </c>
      <c r="J189" s="12" t="s">
        <v>576</v>
      </c>
    </row>
    <row r="190" spans="1:10" x14ac:dyDescent="0.25">
      <c r="A190" s="12" t="s">
        <v>463</v>
      </c>
      <c r="B190" s="50" t="str">
        <f t="shared" si="40"/>
        <v>Política Gestión Presupuestal y Eficiencia del Gasto Público _DIMENSIÓN Direccionamiento Estratégico y Planeación</v>
      </c>
      <c r="C190" s="50"/>
      <c r="D190" s="12" t="s">
        <v>576</v>
      </c>
      <c r="E190" s="12">
        <f>VLOOKUP(A190,'PA GPS 2026 '!$E$4:$P$461,12,0)</f>
        <v>80</v>
      </c>
      <c r="F190" s="12" t="e">
        <f>+(E190*100)/($E$150+$E$168+$E$174+$E$177+$E$183+$E$190+$E$199+$E$336+$E$342+$E$430+#REF!)</f>
        <v>#REF!</v>
      </c>
      <c r="I190" s="50" t="s">
        <v>585</v>
      </c>
      <c r="J190" s="12" t="s">
        <v>576</v>
      </c>
    </row>
    <row r="191" spans="1:10" x14ac:dyDescent="0.25">
      <c r="A191" s="12" t="s">
        <v>1079</v>
      </c>
      <c r="B191" s="50" t="str">
        <f>VLOOKUP('Plantilla publicacion'!A191,'PA GPS 2026 '!$E$4:$M$461,9,0)</f>
        <v>Política Fortalecimiento Organizacional y Simplificación de Procesos _DIMENSIÓN Gestión con Valores para Resultados</v>
      </c>
      <c r="C191" s="50"/>
      <c r="D191" s="12" t="s">
        <v>569</v>
      </c>
      <c r="E191" s="12">
        <f>VLOOKUP(A191,'PA GPS 2026 '!$E$4:$P$461,12,0)</f>
        <v>100</v>
      </c>
      <c r="F191" s="12" t="e">
        <f>+(E191*100)/($E$151+$E$153+$E$154+$E$155+$E$169+$E$170+$E$171+$E$172+$E$173+$E$175+$E$176+$E$178+$E$179+$E$180+$E$181+$E$182+$E$184+$E$185+$E$186+$E$187+$E$188+$E$189+$E$191+$E$192+$E$193+$E$194+$E$200+$E$201+$E$337+$E$339+$E$341+$E$343+$E$344+$E$431+$E$432+$E$433+$E$434+#REF!+#REF!)</f>
        <v>#REF!</v>
      </c>
      <c r="I191" s="50" t="s">
        <v>571</v>
      </c>
      <c r="J191" s="12" t="s">
        <v>569</v>
      </c>
    </row>
    <row r="192" spans="1:10" x14ac:dyDescent="0.25">
      <c r="A192" s="12" t="s">
        <v>1084</v>
      </c>
      <c r="B192" s="50" t="str">
        <f t="shared" ref="B192:B195" si="41">+B191</f>
        <v>Política Fortalecimiento Organizacional y Simplificación de Procesos _DIMENSIÓN Gestión con Valores para Resultados</v>
      </c>
      <c r="C192" s="50"/>
      <c r="D192" s="12" t="s">
        <v>569</v>
      </c>
      <c r="E192" s="12">
        <f>VLOOKUP(A192,'PA GPS 2026 '!$E$4:$P$461,12,0)</f>
        <v>10</v>
      </c>
      <c r="F192" s="12" t="e">
        <f>+(E192*100)/($E$151+$E$153+$E$154+$E$155+$E$169+$E$170+$E$171+$E$172+$E$173+$E$175+$E$176+$E$178+$E$179+$E$180+$E$181+$E$182+$E$184+$E$185+$E$186+$E$187+$E$188+$E$189+$E$191+$E$192+$E$193+$E$194+$E$200+$E$201+$E$337+$E$339+$E$341+$E$343+$E$344+$E$431+$E$432+$E$433+$E$434+#REF!+#REF!)</f>
        <v>#REF!</v>
      </c>
      <c r="I192" s="50" t="s">
        <v>571</v>
      </c>
      <c r="J192" s="12" t="s">
        <v>569</v>
      </c>
    </row>
    <row r="193" spans="1:10" x14ac:dyDescent="0.25">
      <c r="A193" s="12" t="s">
        <v>1087</v>
      </c>
      <c r="B193" s="50" t="str">
        <f t="shared" si="41"/>
        <v>Política Fortalecimiento Organizacional y Simplificación de Procesos _DIMENSIÓN Gestión con Valores para Resultados</v>
      </c>
      <c r="C193" s="50"/>
      <c r="D193" s="12" t="s">
        <v>569</v>
      </c>
      <c r="E193" s="12">
        <f>VLOOKUP(A193,'PA GPS 2026 '!$E$4:$P$461,12,0)</f>
        <v>10</v>
      </c>
      <c r="F193" s="12" t="e">
        <f>+(E193*100)/($E$151+$E$153+$E$154+$E$155+$E$169+$E$170+$E$171+$E$172+$E$173+$E$175+$E$176+$E$178+$E$179+$E$180+$E$181+$E$182+$E$184+$E$185+$E$186+$E$187+$E$188+$E$189+$E$191+$E$192+$E$193+$E$194+$E$200+$E$201+$E$337+$E$339+$E$341+$E$343+$E$344+$E$431+$E$432+$E$433+$E$434+#REF!+#REF!)</f>
        <v>#REF!</v>
      </c>
      <c r="I193" s="50" t="s">
        <v>571</v>
      </c>
      <c r="J193" s="12" t="s">
        <v>569</v>
      </c>
    </row>
    <row r="194" spans="1:10" x14ac:dyDescent="0.25">
      <c r="A194" s="12" t="s">
        <v>1090</v>
      </c>
      <c r="B194" s="50" t="str">
        <f t="shared" si="41"/>
        <v>Política Fortalecimiento Organizacional y Simplificación de Procesos _DIMENSIÓN Gestión con Valores para Resultados</v>
      </c>
      <c r="C194" s="50"/>
      <c r="D194" s="12" t="s">
        <v>569</v>
      </c>
      <c r="E194" s="12">
        <f>VLOOKUP(A194,'PA GPS 2026 '!$E$4:$P$461,12,0)</f>
        <v>20</v>
      </c>
      <c r="F194" s="12" t="e">
        <f>+(E194*100)/($E$151+$E$153+$E$154+$E$155+$E$169+$E$170+$E$171+$E$172+$E$173+$E$175+$E$176+$E$178+$E$179+$E$180+$E$181+$E$182+$E$184+$E$185+$E$186+$E$187+$E$188+$E$189+$E$191+$E$192+$E$193+$E$194+$E$200+$E$201+$E$337+$E$339+$E$341+$E$343+$E$344+$E$431+$E$432+$E$433+$E$434+#REF!+#REF!)</f>
        <v>#REF!</v>
      </c>
      <c r="I194" s="50" t="s">
        <v>571</v>
      </c>
      <c r="J194" s="12" t="s">
        <v>569</v>
      </c>
    </row>
    <row r="195" spans="1:10" x14ac:dyDescent="0.25">
      <c r="A195" s="12" t="s">
        <v>1092</v>
      </c>
      <c r="B195" s="50" t="str">
        <f t="shared" si="41"/>
        <v>Política Fortalecimiento Organizacional y Simplificación de Procesos _DIMENSIÓN Gestión con Valores para Resultados</v>
      </c>
      <c r="C195" s="50"/>
      <c r="D195" s="12" t="s">
        <v>569</v>
      </c>
      <c r="E195" s="12">
        <f>VLOOKUP(A195,'PA GPS 2026 '!$E$4:$P$461,12,0)</f>
        <v>60</v>
      </c>
      <c r="F195" s="82" t="e">
        <f>(E195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195" s="50" t="s">
        <v>571</v>
      </c>
      <c r="J195" s="12" t="s">
        <v>569</v>
      </c>
    </row>
    <row r="196" spans="1:10" x14ac:dyDescent="0.25">
      <c r="A196" s="12" t="s">
        <v>177</v>
      </c>
      <c r="B196" s="50" t="str">
        <f>VLOOKUP('Plantilla publicacion'!A196,'PA GPS 2026 '!$E$4:$M$461,9,0)</f>
        <v>Política Compras y contratación pública _DIMENSIÓN Direccionamiento Estratégico y Planeación</v>
      </c>
      <c r="C196" s="50"/>
      <c r="D196" s="12" t="s">
        <v>576</v>
      </c>
      <c r="E196" s="12">
        <f>VLOOKUP(A196,'PA GPS 2026 '!$E$4:$P$461,12,0)</f>
        <v>30</v>
      </c>
      <c r="F196" s="84" t="e">
        <f>+(E196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96" s="50" t="s">
        <v>575</v>
      </c>
      <c r="J196" s="12" t="s">
        <v>576</v>
      </c>
    </row>
    <row r="197" spans="1:10" x14ac:dyDescent="0.25">
      <c r="A197" s="12" t="s">
        <v>180</v>
      </c>
      <c r="B197" s="50" t="str">
        <f t="shared" ref="B197:B203" si="42">+B196</f>
        <v>Política Compras y contratación pública _DIMENSIÓN Direccionamiento Estratégico y Planeación</v>
      </c>
      <c r="C197" s="50"/>
      <c r="D197" s="12" t="s">
        <v>576</v>
      </c>
      <c r="E197" s="12">
        <f>VLOOKUP(A197,'PA GPS 2026 '!$E$4:$P$461,12,0)</f>
        <v>10</v>
      </c>
      <c r="F197" s="84" t="e">
        <f>+(E197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97" s="50" t="s">
        <v>575</v>
      </c>
      <c r="J197" s="12" t="s">
        <v>576</v>
      </c>
    </row>
    <row r="198" spans="1:10" x14ac:dyDescent="0.25">
      <c r="A198" s="12" t="s">
        <v>181</v>
      </c>
      <c r="B198" s="50" t="str">
        <f t="shared" si="42"/>
        <v>Política Compras y contratación pública _DIMENSIÓN Direccionamiento Estratégico y Planeación</v>
      </c>
      <c r="C198" s="50"/>
      <c r="D198" s="12" t="s">
        <v>576</v>
      </c>
      <c r="E198" s="12">
        <f>VLOOKUP(A198,'PA GPS 2026 '!$E$4:$P$461,12,0)</f>
        <v>20</v>
      </c>
      <c r="F198" s="84" t="e">
        <f>+(E198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198" s="50" t="s">
        <v>575</v>
      </c>
      <c r="J198" s="12" t="s">
        <v>576</v>
      </c>
    </row>
    <row r="199" spans="1:10" x14ac:dyDescent="0.25">
      <c r="A199" s="12" t="s">
        <v>1493</v>
      </c>
      <c r="B199" s="50" t="str">
        <f t="shared" si="42"/>
        <v>Política Compras y contratación pública _DIMENSIÓN Direccionamiento Estratégico y Planeación</v>
      </c>
      <c r="C199" s="50"/>
      <c r="D199" s="12" t="s">
        <v>576</v>
      </c>
      <c r="E199" s="12">
        <f>VLOOKUP(A199,'PA GPS 2026 '!$E$4:$P$461,12,0)</f>
        <v>10</v>
      </c>
      <c r="F199" s="12" t="e">
        <f>+(E199*100)/($E$150+$E$168+$E$174+$E$177+$E$183+$E$190+$E$199+$E$336+$E$342+$E$430+#REF!)</f>
        <v>#REF!</v>
      </c>
      <c r="I199" s="50" t="s">
        <v>575</v>
      </c>
      <c r="J199" s="12" t="s">
        <v>576</v>
      </c>
    </row>
    <row r="200" spans="1:10" x14ac:dyDescent="0.25">
      <c r="A200" s="12" t="s">
        <v>1495</v>
      </c>
      <c r="B200" s="50" t="str">
        <f t="shared" si="42"/>
        <v>Política Compras y contratación pública _DIMENSIÓN Direccionamiento Estratégico y Planeación</v>
      </c>
      <c r="C200" s="50"/>
      <c r="D200" s="12" t="s">
        <v>576</v>
      </c>
      <c r="E200" s="12">
        <f>VLOOKUP(A200,'PA GPS 2026 '!$E$4:$P$461,12,0)</f>
        <v>10</v>
      </c>
      <c r="F200" s="12" t="e">
        <f>+(E200*100)/($E$151+$E$153+$E$154+$E$155+$E$169+$E$170+$E$171+$E$172+$E$173+$E$175+$E$176+$E$178+$E$179+$E$180+$E$181+$E$182+$E$184+$E$185+$E$186+$E$187+$E$188+$E$189+$E$191+$E$192+$E$193+$E$194+$E$200+$E$201+$E$337+$E$339+$E$341+$E$343+$E$344+$E$431+$E$432+$E$433+$E$434+#REF!+#REF!)</f>
        <v>#REF!</v>
      </c>
      <c r="I200" s="50" t="s">
        <v>575</v>
      </c>
      <c r="J200" s="12" t="s">
        <v>576</v>
      </c>
    </row>
    <row r="201" spans="1:10" x14ac:dyDescent="0.25">
      <c r="A201" s="12" t="s">
        <v>1496</v>
      </c>
      <c r="B201" s="50" t="str">
        <f t="shared" si="42"/>
        <v>Política Compras y contratación pública _DIMENSIÓN Direccionamiento Estratégico y Planeación</v>
      </c>
      <c r="C201" s="50"/>
      <c r="D201" s="12" t="s">
        <v>576</v>
      </c>
      <c r="E201" s="12">
        <f>VLOOKUP(A201,'PA GPS 2026 '!$E$4:$P$461,12,0)</f>
        <v>20</v>
      </c>
      <c r="F201" s="12" t="e">
        <f>+(E201*100)/($E$151+$E$153+$E$154+$E$155+$E$169+$E$170+$E$171+$E$172+$E$173+$E$175+$E$176+$E$178+$E$179+$E$180+$E$181+$E$182+$E$184+$E$185+$E$186+$E$187+$E$188+$E$189+$E$191+$E$192+$E$193+$E$194+$E$200+$E$201+$E$337+$E$339+$E$341+$E$343+$E$344+$E$431+$E$432+$E$433+$E$434+#REF!+#REF!)</f>
        <v>#REF!</v>
      </c>
      <c r="I201" s="50" t="s">
        <v>575</v>
      </c>
      <c r="J201" s="12" t="s">
        <v>576</v>
      </c>
    </row>
    <row r="202" spans="1:10" x14ac:dyDescent="0.25">
      <c r="A202" s="12" t="s">
        <v>1498</v>
      </c>
      <c r="B202" s="50" t="str">
        <f t="shared" si="42"/>
        <v>Política Compras y contratación pública _DIMENSIÓN Direccionamiento Estratégico y Planeación</v>
      </c>
      <c r="C202" s="50"/>
      <c r="D202" s="12" t="s">
        <v>576</v>
      </c>
      <c r="E202" s="12">
        <f>VLOOKUP(A202,'PA GPS 2026 '!$E$4:$P$461,12,0)</f>
        <v>10</v>
      </c>
      <c r="F202" s="82" t="e">
        <f>(E202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02" s="50" t="s">
        <v>575</v>
      </c>
      <c r="J202" s="12" t="s">
        <v>576</v>
      </c>
    </row>
    <row r="203" spans="1:10" x14ac:dyDescent="0.25">
      <c r="A203" s="12" t="s">
        <v>1500</v>
      </c>
      <c r="B203" s="50" t="str">
        <f t="shared" si="42"/>
        <v>Política Compras y contratación pública _DIMENSIÓN Direccionamiento Estratégico y Planeación</v>
      </c>
      <c r="C203" s="50"/>
      <c r="D203" s="12" t="s">
        <v>576</v>
      </c>
      <c r="E203" s="12">
        <f>VLOOKUP(A203,'PA GPS 2026 '!$E$4:$P$461,12,0)</f>
        <v>20</v>
      </c>
      <c r="F203" s="84" t="e">
        <f>+(E203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03" s="50" t="s">
        <v>575</v>
      </c>
      <c r="J203" s="12" t="s">
        <v>576</v>
      </c>
    </row>
    <row r="204" spans="1:10" x14ac:dyDescent="0.25">
      <c r="A204" s="12" t="s">
        <v>1502</v>
      </c>
      <c r="B204" s="50" t="str">
        <f>VLOOKUP('Plantilla publicacion'!A204,'PA GPS 2026 '!$E$4:$M$461,9,0)</f>
        <v>Política Compras y contratación pública _DIMENSIÓN Direccionamiento Estratégico y Planeación</v>
      </c>
      <c r="C204" s="50"/>
      <c r="D204" s="12" t="s">
        <v>576</v>
      </c>
      <c r="E204" s="12">
        <f>VLOOKUP(A204,'PA GPS 2026 '!$E$4:$P$461,12,0)</f>
        <v>30</v>
      </c>
      <c r="F204" s="84" t="e">
        <f>+(E204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04" s="50" t="s">
        <v>575</v>
      </c>
      <c r="J204" s="12" t="s">
        <v>576</v>
      </c>
    </row>
    <row r="205" spans="1:10" x14ac:dyDescent="0.25">
      <c r="A205" s="12" t="s">
        <v>1506</v>
      </c>
      <c r="B205" s="50" t="str">
        <f t="shared" ref="B205:B206" si="43">+B204</f>
        <v>Política Compras y contratación pública _DIMENSIÓN Direccionamiento Estratégico y Planeación</v>
      </c>
      <c r="C205" s="50"/>
      <c r="D205" s="12" t="s">
        <v>576</v>
      </c>
      <c r="E205" s="12">
        <f>VLOOKUP(A205,'PA GPS 2026 '!$E$4:$P$461,12,0)</f>
        <v>50</v>
      </c>
      <c r="F205" s="82" t="e">
        <f>(E205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05" s="50" t="s">
        <v>575</v>
      </c>
      <c r="J205" s="12" t="s">
        <v>576</v>
      </c>
    </row>
    <row r="206" spans="1:10" x14ac:dyDescent="0.25">
      <c r="A206" s="12" t="s">
        <v>1509</v>
      </c>
      <c r="B206" s="50" t="str">
        <f t="shared" si="43"/>
        <v>Política Compras y contratación pública _DIMENSIÓN Direccionamiento Estratégico y Planeación</v>
      </c>
      <c r="C206" s="50"/>
      <c r="D206" s="12" t="s">
        <v>576</v>
      </c>
      <c r="E206" s="12">
        <f>VLOOKUP(A206,'PA GPS 2026 '!$E$4:$P$461,12,0)</f>
        <v>50</v>
      </c>
      <c r="F206" s="84" t="e">
        <f>+(E206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06" s="50" t="s">
        <v>575</v>
      </c>
      <c r="J206" s="12" t="s">
        <v>576</v>
      </c>
    </row>
    <row r="207" spans="1:10" x14ac:dyDescent="0.25">
      <c r="A207" s="12" t="s">
        <v>1512</v>
      </c>
      <c r="B207" s="50" t="str">
        <f>VLOOKUP('Plantilla publicacion'!A207,'PA GPS 2026 '!$E$4:$M$461,9,0)</f>
        <v>Política Compras y contratación pública _DIMENSIÓN Direccionamiento Estratégico y Planeación</v>
      </c>
      <c r="C207" s="50"/>
      <c r="D207" s="12" t="s">
        <v>576</v>
      </c>
      <c r="E207" s="12">
        <f>VLOOKUP(A207,'PA GPS 2026 '!$E$4:$P$461,12,0)</f>
        <v>40</v>
      </c>
      <c r="F207" s="84" t="e">
        <f>+(E207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07" s="50" t="s">
        <v>575</v>
      </c>
      <c r="J207" s="12" t="s">
        <v>576</v>
      </c>
    </row>
    <row r="208" spans="1:10" x14ac:dyDescent="0.25">
      <c r="A208" s="12" t="s">
        <v>1515</v>
      </c>
      <c r="B208" s="50" t="str">
        <f t="shared" ref="B208:B212" si="44">+B207</f>
        <v>Política Compras y contratación pública _DIMENSIÓN Direccionamiento Estratégico y Planeación</v>
      </c>
      <c r="C208" s="50"/>
      <c r="D208" s="12" t="s">
        <v>576</v>
      </c>
      <c r="E208" s="12">
        <f>VLOOKUP(A208,'PA GPS 2026 '!$E$4:$P$461,12,0)</f>
        <v>20</v>
      </c>
      <c r="F208" s="84" t="e">
        <f>+(E208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08" s="50" t="s">
        <v>575</v>
      </c>
      <c r="J208" s="12" t="s">
        <v>576</v>
      </c>
    </row>
    <row r="209" spans="1:10" x14ac:dyDescent="0.25">
      <c r="A209" s="12" t="s">
        <v>1518</v>
      </c>
      <c r="B209" s="50" t="str">
        <f t="shared" si="44"/>
        <v>Política Compras y contratación pública _DIMENSIÓN Direccionamiento Estratégico y Planeación</v>
      </c>
      <c r="C209" s="50"/>
      <c r="D209" s="12" t="s">
        <v>576</v>
      </c>
      <c r="E209" s="12">
        <f>VLOOKUP(A209,'PA GPS 2026 '!$E$4:$P$461,12,0)</f>
        <v>20</v>
      </c>
      <c r="F209" s="12">
        <f>+E209</f>
        <v>20</v>
      </c>
      <c r="I209" s="50" t="s">
        <v>575</v>
      </c>
      <c r="J209" s="12" t="s">
        <v>576</v>
      </c>
    </row>
    <row r="210" spans="1:10" x14ac:dyDescent="0.25">
      <c r="A210" s="12" t="s">
        <v>1521</v>
      </c>
      <c r="B210" s="50" t="str">
        <f t="shared" si="44"/>
        <v>Política Compras y contratación pública _DIMENSIÓN Direccionamiento Estratégico y Planeación</v>
      </c>
      <c r="C210" s="50"/>
      <c r="D210" s="12" t="s">
        <v>576</v>
      </c>
      <c r="E210" s="12">
        <f>VLOOKUP(A210,'PA GPS 2026 '!$E$4:$P$461,12,0)</f>
        <v>20</v>
      </c>
      <c r="F210" s="84" t="e">
        <f>+(E210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0" s="50" t="s">
        <v>575</v>
      </c>
      <c r="J210" s="12" t="s">
        <v>576</v>
      </c>
    </row>
    <row r="211" spans="1:10" x14ac:dyDescent="0.25">
      <c r="A211" s="12" t="s">
        <v>1523</v>
      </c>
      <c r="B211" s="50" t="str">
        <f t="shared" si="44"/>
        <v>Política Compras y contratación pública _DIMENSIÓN Direccionamiento Estratégico y Planeación</v>
      </c>
      <c r="C211" s="50"/>
      <c r="D211" s="12" t="s">
        <v>576</v>
      </c>
      <c r="E211" s="12">
        <f>VLOOKUP(A211,'PA GPS 2026 '!$E$4:$P$461,12,0)</f>
        <v>30</v>
      </c>
      <c r="F211" s="82" t="e">
        <f>(E211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11" s="50" t="s">
        <v>575</v>
      </c>
      <c r="J211" s="12" t="s">
        <v>576</v>
      </c>
    </row>
    <row r="212" spans="1:10" x14ac:dyDescent="0.25">
      <c r="A212" s="12" t="s">
        <v>1526</v>
      </c>
      <c r="B212" s="50" t="str">
        <f t="shared" si="44"/>
        <v>Política Compras y contratación pública _DIMENSIÓN Direccionamiento Estratégico y Planeación</v>
      </c>
      <c r="C212" s="50"/>
      <c r="D212" s="12" t="s">
        <v>576</v>
      </c>
      <c r="E212" s="12">
        <f>VLOOKUP(A212,'PA GPS 2026 '!$E$4:$P$461,12,0)</f>
        <v>10</v>
      </c>
      <c r="F212" s="84" t="e">
        <f>+(E212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2" s="50" t="s">
        <v>575</v>
      </c>
      <c r="J212" s="12" t="s">
        <v>576</v>
      </c>
    </row>
    <row r="213" spans="1:10" x14ac:dyDescent="0.25">
      <c r="A213" s="12" t="s">
        <v>66</v>
      </c>
      <c r="B213" s="50" t="str">
        <f>VLOOKUP('Plantilla publicacion'!A213,'PA GPS 2026 '!$E$4:$M$461,9,0)</f>
        <v>Política de Gestión Estratégica del Talento Humano _DIMENSIÓN Talento humano</v>
      </c>
      <c r="C213" s="50"/>
      <c r="D213" s="12" t="s">
        <v>565</v>
      </c>
      <c r="E213" s="12">
        <f>VLOOKUP(A213,'PA GPS 2026 '!$E$4:$P$461,12,0)</f>
        <v>25</v>
      </c>
      <c r="F213" s="12">
        <f>+E213</f>
        <v>25</v>
      </c>
      <c r="I213" s="50" t="s">
        <v>564</v>
      </c>
      <c r="J213" s="12" t="s">
        <v>565</v>
      </c>
    </row>
    <row r="214" spans="1:10" x14ac:dyDescent="0.25">
      <c r="A214" s="12" t="s">
        <v>73</v>
      </c>
      <c r="B214" s="50" t="str">
        <f t="shared" ref="B214:B215" si="45">+B213</f>
        <v>Política de Gestión Estratégica del Talento Humano _DIMENSIÓN Talento humano</v>
      </c>
      <c r="C214" s="50"/>
      <c r="D214" s="12" t="s">
        <v>565</v>
      </c>
      <c r="E214" s="12">
        <f>VLOOKUP(A214,'PA GPS 2026 '!$E$4:$P$461,12,0)</f>
        <v>50</v>
      </c>
      <c r="F214" s="84" t="e">
        <f>+(E214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4" s="50" t="s">
        <v>564</v>
      </c>
      <c r="J214" s="12" t="s">
        <v>565</v>
      </c>
    </row>
    <row r="215" spans="1:10" x14ac:dyDescent="0.25">
      <c r="A215" s="12" t="s">
        <v>74</v>
      </c>
      <c r="B215" s="50" t="str">
        <f t="shared" si="45"/>
        <v>Política de Gestión Estratégica del Talento Humano _DIMENSIÓN Talento humano</v>
      </c>
      <c r="C215" s="50"/>
      <c r="D215" s="12" t="s">
        <v>565</v>
      </c>
      <c r="E215" s="12">
        <f>VLOOKUP(A215,'PA GPS 2026 '!$E$4:$P$461,12,0)</f>
        <v>50</v>
      </c>
      <c r="F215" s="12">
        <f>+E215</f>
        <v>50</v>
      </c>
      <c r="I215" s="50" t="s">
        <v>564</v>
      </c>
      <c r="J215" s="12" t="s">
        <v>565</v>
      </c>
    </row>
    <row r="216" spans="1:10" x14ac:dyDescent="0.25">
      <c r="A216" s="12" t="s">
        <v>75</v>
      </c>
      <c r="B216" s="50" t="str">
        <f>VLOOKUP('Plantilla publicacion'!A216,'PA GPS 2026 '!$E$4:$M$461,9,0)</f>
        <v>Política de Gestión Estratégica del Talento Humano _DIMENSIÓN Talento humano</v>
      </c>
      <c r="C216" s="50"/>
      <c r="D216" s="12" t="s">
        <v>565</v>
      </c>
      <c r="E216" s="12">
        <f>VLOOKUP(A216,'PA GPS 2026 '!$E$4:$P$461,12,0)</f>
        <v>25</v>
      </c>
      <c r="F216" s="82" t="e">
        <f>(E216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16" s="50" t="s">
        <v>564</v>
      </c>
      <c r="J216" s="12" t="s">
        <v>565</v>
      </c>
    </row>
    <row r="217" spans="1:10" x14ac:dyDescent="0.25">
      <c r="A217" s="12" t="s">
        <v>77</v>
      </c>
      <c r="B217" s="50" t="str">
        <f t="shared" ref="B217:B218" si="46">+B216</f>
        <v>Política de Gestión Estratégica del Talento Humano _DIMENSIÓN Talento humano</v>
      </c>
      <c r="C217" s="50"/>
      <c r="D217" s="12" t="s">
        <v>565</v>
      </c>
      <c r="E217" s="12">
        <f>VLOOKUP(A217,'PA GPS 2026 '!$E$4:$P$461,12,0)</f>
        <v>50</v>
      </c>
      <c r="F217" s="84" t="e">
        <f>+(E217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7" s="50" t="s">
        <v>564</v>
      </c>
      <c r="J217" s="12" t="s">
        <v>565</v>
      </c>
    </row>
    <row r="218" spans="1:10" x14ac:dyDescent="0.25">
      <c r="A218" s="12" t="s">
        <v>79</v>
      </c>
      <c r="B218" s="50" t="str">
        <f t="shared" si="46"/>
        <v>Política de Gestión Estratégica del Talento Humano _DIMENSIÓN Talento humano</v>
      </c>
      <c r="C218" s="50"/>
      <c r="D218" s="12" t="s">
        <v>565</v>
      </c>
      <c r="E218" s="12">
        <f>VLOOKUP(A218,'PA GPS 2026 '!$E$4:$P$461,12,0)</f>
        <v>50</v>
      </c>
      <c r="F218" s="84" t="e">
        <f>+(E218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8" s="50" t="s">
        <v>564</v>
      </c>
      <c r="J218" s="12" t="s">
        <v>565</v>
      </c>
    </row>
    <row r="219" spans="1:10" x14ac:dyDescent="0.25">
      <c r="A219" s="12" t="s">
        <v>81</v>
      </c>
      <c r="B219" s="50" t="str">
        <f>VLOOKUP('Plantilla publicacion'!A219,'PA GPS 2026 '!$E$4:$M$461,9,0)</f>
        <v>Política de Gestión Estratégica del Talento Humano _DIMENSIÓN Talento humano</v>
      </c>
      <c r="C219" s="50"/>
      <c r="D219" s="12" t="s">
        <v>565</v>
      </c>
      <c r="E219" s="12">
        <f>VLOOKUP(A219,'PA GPS 2026 '!$E$4:$P$461,12,0)</f>
        <v>50</v>
      </c>
      <c r="F219" s="84" t="e">
        <f>+(E219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19" s="50" t="s">
        <v>564</v>
      </c>
      <c r="J219" s="12" t="s">
        <v>565</v>
      </c>
    </row>
    <row r="220" spans="1:10" x14ac:dyDescent="0.25">
      <c r="A220" s="12" t="s">
        <v>84</v>
      </c>
      <c r="B220" s="50" t="str">
        <f t="shared" ref="B220:B221" si="47">+B219</f>
        <v>Política de Gestión Estratégica del Talento Humano _DIMENSIÓN Talento humano</v>
      </c>
      <c r="C220" s="50"/>
      <c r="D220" s="12" t="s">
        <v>565</v>
      </c>
      <c r="E220" s="12">
        <f>VLOOKUP(A220,'PA GPS 2026 '!$E$4:$P$461,12,0)</f>
        <v>50</v>
      </c>
      <c r="F220" s="82" t="e">
        <f>(E220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20" s="50" t="s">
        <v>564</v>
      </c>
      <c r="J220" s="12" t="s">
        <v>565</v>
      </c>
    </row>
    <row r="221" spans="1:10" x14ac:dyDescent="0.25">
      <c r="A221" s="12" t="s">
        <v>86</v>
      </c>
      <c r="B221" s="50" t="str">
        <f t="shared" si="47"/>
        <v>Política de Gestión Estratégica del Talento Humano _DIMENSIÓN Talento humano</v>
      </c>
      <c r="C221" s="50"/>
      <c r="D221" s="12" t="s">
        <v>565</v>
      </c>
      <c r="E221" s="12">
        <f>VLOOKUP(A221,'PA GPS 2026 '!$E$4:$P$461,12,0)</f>
        <v>50</v>
      </c>
      <c r="F221" s="84" t="e">
        <f>+(E221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1" s="50" t="s">
        <v>564</v>
      </c>
      <c r="J221" s="12" t="s">
        <v>565</v>
      </c>
    </row>
    <row r="222" spans="1:10" x14ac:dyDescent="0.25">
      <c r="A222" s="12" t="s">
        <v>114</v>
      </c>
      <c r="B222" s="50" t="str">
        <f>VLOOKUP('Plantilla publicacion'!A222,'PA GPS 2026 '!$E$4:$M$461,9,0)</f>
        <v>Política de Gestión Estratégica del Talento Humano _DIMENSIÓN Talento humano</v>
      </c>
      <c r="C222" s="50"/>
      <c r="D222" s="12" t="s">
        <v>565</v>
      </c>
      <c r="E222" s="12">
        <f>VLOOKUP(A222,'PA GPS 2026 '!$E$4:$P$461,12,0)</f>
        <v>20</v>
      </c>
      <c r="F222" s="84" t="e">
        <f>+(E222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2" s="50" t="s">
        <v>564</v>
      </c>
      <c r="J222" s="12" t="s">
        <v>565</v>
      </c>
    </row>
    <row r="223" spans="1:10" x14ac:dyDescent="0.25">
      <c r="A223" s="12" t="s">
        <v>115</v>
      </c>
      <c r="B223" s="50" t="str">
        <f t="shared" ref="B223:B224" si="48">+B222</f>
        <v>Política de Gestión Estratégica del Talento Humano _DIMENSIÓN Talento humano</v>
      </c>
      <c r="C223" s="50"/>
      <c r="D223" s="12" t="s">
        <v>565</v>
      </c>
      <c r="E223" s="12">
        <f>VLOOKUP(A223,'PA GPS 2026 '!$E$4:$P$461,12,0)</f>
        <v>50</v>
      </c>
      <c r="F223" s="84" t="e">
        <f>+(E223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3" s="50" t="s">
        <v>564</v>
      </c>
      <c r="J223" s="12" t="s">
        <v>565</v>
      </c>
    </row>
    <row r="224" spans="1:10" x14ac:dyDescent="0.25">
      <c r="A224" s="12" t="s">
        <v>116</v>
      </c>
      <c r="B224" s="50" t="str">
        <f t="shared" si="48"/>
        <v>Política de Gestión Estratégica del Talento Humano _DIMENSIÓN Talento humano</v>
      </c>
      <c r="C224" s="50"/>
      <c r="D224" s="12" t="s">
        <v>565</v>
      </c>
      <c r="E224" s="12">
        <f>VLOOKUP(A224,'PA GPS 2026 '!$E$4:$P$461,12,0)</f>
        <v>50</v>
      </c>
      <c r="F224" s="84" t="e">
        <f>+(E224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4" s="50" t="s">
        <v>564</v>
      </c>
      <c r="J224" s="12" t="s">
        <v>565</v>
      </c>
    </row>
    <row r="225" spans="1:10" x14ac:dyDescent="0.25">
      <c r="A225" s="12" t="s">
        <v>117</v>
      </c>
      <c r="B225" s="50" t="str">
        <f>VLOOKUP('Plantilla publicacion'!A225,'PA GPS 2026 '!$E$4:$M$461,9,0)</f>
        <v>Política de Gestión Estratégica del Talento Humano _DIMENSIÓN Talento humano</v>
      </c>
      <c r="C225" s="50"/>
      <c r="D225" s="12" t="s">
        <v>565</v>
      </c>
      <c r="E225" s="12">
        <f>VLOOKUP(A225,'PA GPS 2026 '!$E$4:$P$461,12,0)</f>
        <v>20</v>
      </c>
      <c r="F225" s="84" t="e">
        <f>+(E225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5" s="50" t="s">
        <v>564</v>
      </c>
      <c r="J225" s="12" t="s">
        <v>565</v>
      </c>
    </row>
    <row r="226" spans="1:10" x14ac:dyDescent="0.25">
      <c r="A226" s="12" t="s">
        <v>118</v>
      </c>
      <c r="B226" s="50" t="str">
        <f t="shared" ref="B226:B227" si="49">+B225</f>
        <v>Política de Gestión Estratégica del Talento Humano _DIMENSIÓN Talento humano</v>
      </c>
      <c r="C226" s="50"/>
      <c r="D226" s="12" t="s">
        <v>565</v>
      </c>
      <c r="E226" s="12">
        <f>VLOOKUP(A226,'PA GPS 2026 '!$E$4:$P$461,12,0)</f>
        <v>50</v>
      </c>
      <c r="F226" s="82" t="e">
        <f>(E226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26" s="50" t="s">
        <v>564</v>
      </c>
      <c r="J226" s="12" t="s">
        <v>565</v>
      </c>
    </row>
    <row r="227" spans="1:10" x14ac:dyDescent="0.25">
      <c r="A227" s="12" t="s">
        <v>119</v>
      </c>
      <c r="B227" s="50" t="str">
        <f t="shared" si="49"/>
        <v>Política de Gestión Estratégica del Talento Humano _DIMENSIÓN Talento humano</v>
      </c>
      <c r="C227" s="50"/>
      <c r="D227" s="12" t="s">
        <v>565</v>
      </c>
      <c r="E227" s="12">
        <f>VLOOKUP(A227,'PA GPS 2026 '!$E$4:$P$461,12,0)</f>
        <v>50</v>
      </c>
      <c r="F227" s="84" t="e">
        <f>+(E227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27" s="50" t="s">
        <v>564</v>
      </c>
      <c r="J227" s="12" t="s">
        <v>565</v>
      </c>
    </row>
    <row r="228" spans="1:10" x14ac:dyDescent="0.25">
      <c r="A228" s="12" t="s">
        <v>120</v>
      </c>
      <c r="B228" s="50" t="str">
        <f>VLOOKUP('Plantilla publicacion'!A228,'PA GPS 2026 '!$E$4:$M$461,9,0)</f>
        <v>Política de Gestión Estratégica del Talento Humano _DIMENSIÓN Talento humano</v>
      </c>
      <c r="C228" s="50"/>
      <c r="D228" s="12" t="s">
        <v>565</v>
      </c>
      <c r="E228" s="12">
        <f>VLOOKUP(A228,'PA GPS 2026 '!$E$4:$P$461,12,0)</f>
        <v>20</v>
      </c>
      <c r="F228" s="12">
        <f>+E228</f>
        <v>20</v>
      </c>
      <c r="I228" s="50" t="s">
        <v>564</v>
      </c>
      <c r="J228" s="12" t="s">
        <v>565</v>
      </c>
    </row>
    <row r="229" spans="1:10" x14ac:dyDescent="0.25">
      <c r="A229" s="12" t="s">
        <v>121</v>
      </c>
      <c r="B229" s="50" t="str">
        <f t="shared" ref="B229:B231" si="50">+B228</f>
        <v>Política de Gestión Estratégica del Talento Humano _DIMENSIÓN Talento humano</v>
      </c>
      <c r="C229" s="50"/>
      <c r="D229" s="12" t="s">
        <v>565</v>
      </c>
      <c r="E229" s="12">
        <f>VLOOKUP(A229,'PA GPS 2026 '!$E$4:$P$461,12,0)</f>
        <v>33</v>
      </c>
      <c r="F229" s="12">
        <f>+E229</f>
        <v>33</v>
      </c>
      <c r="I229" s="50" t="s">
        <v>564</v>
      </c>
      <c r="J229" s="12" t="s">
        <v>565</v>
      </c>
    </row>
    <row r="230" spans="1:10" x14ac:dyDescent="0.25">
      <c r="A230" s="12" t="s">
        <v>122</v>
      </c>
      <c r="B230" s="50" t="str">
        <f t="shared" si="50"/>
        <v>Política de Gestión Estratégica del Talento Humano _DIMENSIÓN Talento humano</v>
      </c>
      <c r="C230" s="50"/>
      <c r="D230" s="12" t="s">
        <v>565</v>
      </c>
      <c r="E230" s="12">
        <f>VLOOKUP(A230,'PA GPS 2026 '!$E$4:$P$461,12,0)</f>
        <v>33</v>
      </c>
      <c r="F230" s="12">
        <f>+E230</f>
        <v>33</v>
      </c>
      <c r="I230" s="50" t="s">
        <v>564</v>
      </c>
      <c r="J230" s="12" t="s">
        <v>565</v>
      </c>
    </row>
    <row r="231" spans="1:10" x14ac:dyDescent="0.25">
      <c r="A231" s="12" t="s">
        <v>1125</v>
      </c>
      <c r="B231" s="50" t="str">
        <f t="shared" si="50"/>
        <v>Política de Gestión Estratégica del Talento Humano _DIMENSIÓN Talento humano</v>
      </c>
      <c r="C231" s="50"/>
      <c r="D231" s="12" t="s">
        <v>565</v>
      </c>
      <c r="E231" s="12">
        <f>VLOOKUP(A231,'PA GPS 2026 '!$E$4:$P$461,12,0)</f>
        <v>34</v>
      </c>
      <c r="F231" s="82" t="e">
        <f>(E231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1" s="50" t="s">
        <v>564</v>
      </c>
      <c r="J231" s="12" t="s">
        <v>565</v>
      </c>
    </row>
    <row r="232" spans="1:10" x14ac:dyDescent="0.25">
      <c r="A232" s="12" t="s">
        <v>124</v>
      </c>
      <c r="B232" s="50" t="str">
        <f>VLOOKUP('Plantilla publicacion'!A232,'PA GPS 2026 '!$E$4:$M$461,9,0)</f>
        <v>Política de Gestión Estratégica del Talento Humano _DIMENSIÓN Talento humano</v>
      </c>
      <c r="C232" s="50"/>
      <c r="D232" s="12" t="s">
        <v>565</v>
      </c>
      <c r="E232" s="12">
        <f>VLOOKUP(A232,'PA GPS 2026 '!$E$4:$P$461,12,0)</f>
        <v>20</v>
      </c>
      <c r="F232" s="84" t="e">
        <f>+(E232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2" s="50" t="s">
        <v>564</v>
      </c>
      <c r="J232" s="12" t="s">
        <v>565</v>
      </c>
    </row>
    <row r="233" spans="1:10" x14ac:dyDescent="0.25">
      <c r="A233" s="12" t="s">
        <v>125</v>
      </c>
      <c r="B233" s="50" t="str">
        <f t="shared" ref="B233:B235" si="51">+B232</f>
        <v>Política de Gestión Estratégica del Talento Humano _DIMENSIÓN Talento humano</v>
      </c>
      <c r="C233" s="50"/>
      <c r="D233" s="12" t="s">
        <v>565</v>
      </c>
      <c r="E233" s="12">
        <f>VLOOKUP(A233,'PA GPS 2026 '!$E$4:$P$461,12,0)</f>
        <v>33</v>
      </c>
      <c r="F233" s="84" t="e">
        <f>+(E233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3" s="50" t="s">
        <v>564</v>
      </c>
      <c r="J233" s="12" t="s">
        <v>565</v>
      </c>
    </row>
    <row r="234" spans="1:10" x14ac:dyDescent="0.25">
      <c r="A234" s="12" t="s">
        <v>126</v>
      </c>
      <c r="B234" s="50" t="str">
        <f t="shared" si="51"/>
        <v>Política de Gestión Estratégica del Talento Humano _DIMENSIÓN Talento humano</v>
      </c>
      <c r="C234" s="50"/>
      <c r="D234" s="12" t="s">
        <v>565</v>
      </c>
      <c r="E234" s="12">
        <f>VLOOKUP(A234,'PA GPS 2026 '!$E$4:$P$461,12,0)</f>
        <v>33</v>
      </c>
      <c r="F234" s="84" t="e">
        <f>+(E234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4" s="50" t="s">
        <v>564</v>
      </c>
      <c r="J234" s="12" t="s">
        <v>565</v>
      </c>
    </row>
    <row r="235" spans="1:10" x14ac:dyDescent="0.25">
      <c r="A235" s="12" t="s">
        <v>127</v>
      </c>
      <c r="B235" s="50" t="str">
        <f t="shared" si="51"/>
        <v>Política de Gestión Estratégica del Talento Humano _DIMENSIÓN Talento humano</v>
      </c>
      <c r="C235" s="50"/>
      <c r="D235" s="12" t="s">
        <v>565</v>
      </c>
      <c r="E235" s="12">
        <f>VLOOKUP(A235,'PA GPS 2026 '!$E$4:$P$461,12,0)</f>
        <v>34</v>
      </c>
      <c r="F235" s="82" t="e">
        <f>(E235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35" s="50" t="s">
        <v>564</v>
      </c>
      <c r="J235" s="12" t="s">
        <v>565</v>
      </c>
    </row>
    <row r="236" spans="1:10" x14ac:dyDescent="0.25">
      <c r="A236" s="12" t="s">
        <v>128</v>
      </c>
      <c r="B236" s="50" t="str">
        <f>VLOOKUP('Plantilla publicacion'!A236,'PA GPS 2026 '!$E$4:$M$461,9,0)</f>
        <v>Política de Gestión Estratégica del Talento Humano _DIMENSIÓN Talento humano</v>
      </c>
      <c r="C236" s="50"/>
      <c r="D236" s="12" t="s">
        <v>565</v>
      </c>
      <c r="E236" s="12">
        <f>VLOOKUP(A236,'PA GPS 2026 '!$E$4:$P$461,12,0)</f>
        <v>20</v>
      </c>
      <c r="F236" s="84" t="e">
        <f>+(E236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6" s="50" t="s">
        <v>564</v>
      </c>
      <c r="J236" s="12" t="s">
        <v>565</v>
      </c>
    </row>
    <row r="237" spans="1:10" x14ac:dyDescent="0.25">
      <c r="A237" s="12" t="s">
        <v>129</v>
      </c>
      <c r="B237" s="50" t="str">
        <f t="shared" ref="B237:B238" si="52">+B236</f>
        <v>Política de Gestión Estratégica del Talento Humano _DIMENSIÓN Talento humano</v>
      </c>
      <c r="C237" s="50"/>
      <c r="D237" s="12" t="s">
        <v>565</v>
      </c>
      <c r="E237" s="12">
        <f>VLOOKUP(A237,'PA GPS 2026 '!$E$4:$P$461,12,0)</f>
        <v>50</v>
      </c>
      <c r="F237" s="84" t="e">
        <f>+(E237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7" s="50" t="s">
        <v>564</v>
      </c>
      <c r="J237" s="12" t="s">
        <v>565</v>
      </c>
    </row>
    <row r="238" spans="1:10" x14ac:dyDescent="0.25">
      <c r="A238" s="12" t="s">
        <v>130</v>
      </c>
      <c r="B238" s="50" t="str">
        <f t="shared" si="52"/>
        <v>Política de Gestión Estratégica del Talento Humano _DIMENSIÓN Talento humano</v>
      </c>
      <c r="C238" s="50"/>
      <c r="D238" s="12" t="s">
        <v>565</v>
      </c>
      <c r="E238" s="12">
        <f>VLOOKUP(A238,'PA GPS 2026 '!$E$4:$P$461,12,0)</f>
        <v>50</v>
      </c>
      <c r="F238" s="84" t="e">
        <f>+(E238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8" s="50" t="s">
        <v>564</v>
      </c>
      <c r="J238" s="12" t="s">
        <v>565</v>
      </c>
    </row>
    <row r="239" spans="1:10" x14ac:dyDescent="0.25">
      <c r="A239" s="12" t="s">
        <v>380</v>
      </c>
      <c r="B239" s="50" t="str">
        <f>VLOOKUP('Plantilla publicacion'!A239,'PA GPS 2026 '!$E$4:$M$461,9,0)</f>
        <v>Política Fortalecimiento Organizacional y Simplificación de Procesos _DIMENSIÓN Gestión con Valores para Resultados</v>
      </c>
      <c r="C239" s="50"/>
      <c r="D239" s="12" t="s">
        <v>569</v>
      </c>
      <c r="E239" s="12">
        <f>VLOOKUP(A239,'PA GPS 2026 '!$E$4:$P$461,12,0)</f>
        <v>25</v>
      </c>
      <c r="F239" s="84" t="e">
        <f>+(E239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39" s="50" t="s">
        <v>571</v>
      </c>
      <c r="J239" s="12" t="s">
        <v>569</v>
      </c>
    </row>
    <row r="240" spans="1:10" x14ac:dyDescent="0.25">
      <c r="A240" s="12" t="s">
        <v>381</v>
      </c>
      <c r="B240" s="50" t="str">
        <f t="shared" ref="B240:B246" si="53">+B239</f>
        <v>Política Fortalecimiento Organizacional y Simplificación de Procesos _DIMENSIÓN Gestión con Valores para Resultados</v>
      </c>
      <c r="C240" s="50"/>
      <c r="D240" s="12" t="s">
        <v>569</v>
      </c>
      <c r="E240" s="12">
        <f>VLOOKUP(A240,'PA GPS 2026 '!$E$4:$P$461,12,0)</f>
        <v>10</v>
      </c>
      <c r="F240" s="84" t="e">
        <f>+(E240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0" s="50" t="s">
        <v>571</v>
      </c>
      <c r="J240" s="12" t="s">
        <v>569</v>
      </c>
    </row>
    <row r="241" spans="1:10" x14ac:dyDescent="0.25">
      <c r="A241" s="12" t="s">
        <v>382</v>
      </c>
      <c r="B241" s="50" t="str">
        <f t="shared" si="53"/>
        <v>Política Fortalecimiento Organizacional y Simplificación de Procesos _DIMENSIÓN Gestión con Valores para Resultados</v>
      </c>
      <c r="C241" s="50"/>
      <c r="D241" s="12" t="s">
        <v>569</v>
      </c>
      <c r="E241" s="12">
        <f>VLOOKUP(A241,'PA GPS 2026 '!$E$4:$P$461,12,0)</f>
        <v>0</v>
      </c>
      <c r="F241" s="84" t="e">
        <f>+(E241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1" s="50" t="s">
        <v>571</v>
      </c>
      <c r="J241" s="12" t="s">
        <v>569</v>
      </c>
    </row>
    <row r="242" spans="1:10" x14ac:dyDescent="0.25">
      <c r="A242" s="12" t="s">
        <v>383</v>
      </c>
      <c r="B242" s="50" t="str">
        <f t="shared" si="53"/>
        <v>Política Fortalecimiento Organizacional y Simplificación de Procesos _DIMENSIÓN Gestión con Valores para Resultados</v>
      </c>
      <c r="C242" s="50"/>
      <c r="D242" s="12" t="s">
        <v>569</v>
      </c>
      <c r="E242" s="12">
        <f>VLOOKUP(A242,'PA GPS 2026 '!$E$4:$P$461,12,0)</f>
        <v>15</v>
      </c>
      <c r="F242" s="84" t="e">
        <f>+(E242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2" s="50" t="s">
        <v>571</v>
      </c>
      <c r="J242" s="12" t="s">
        <v>569</v>
      </c>
    </row>
    <row r="243" spans="1:10" x14ac:dyDescent="0.25">
      <c r="A243" s="12" t="s">
        <v>384</v>
      </c>
      <c r="B243" s="50" t="str">
        <f t="shared" si="53"/>
        <v>Política Fortalecimiento Organizacional y Simplificación de Procesos _DIMENSIÓN Gestión con Valores para Resultados</v>
      </c>
      <c r="C243" s="50"/>
      <c r="D243" s="12" t="s">
        <v>569</v>
      </c>
      <c r="E243" s="12">
        <f>VLOOKUP(A243,'PA GPS 2026 '!$E$4:$P$461,12,0)</f>
        <v>40</v>
      </c>
      <c r="F243" s="84" t="e">
        <f>+(E243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3" s="50" t="s">
        <v>571</v>
      </c>
      <c r="J243" s="12" t="s">
        <v>569</v>
      </c>
    </row>
    <row r="244" spans="1:10" x14ac:dyDescent="0.25">
      <c r="A244" s="12" t="s">
        <v>385</v>
      </c>
      <c r="B244" s="50" t="str">
        <f t="shared" si="53"/>
        <v>Política Fortalecimiento Organizacional y Simplificación de Procesos _DIMENSIÓN Gestión con Valores para Resultados</v>
      </c>
      <c r="C244" s="50"/>
      <c r="D244" s="12" t="s">
        <v>569</v>
      </c>
      <c r="E244" s="12">
        <f>VLOOKUP(A244,'PA GPS 2026 '!$E$4:$P$461,12,0)</f>
        <v>25</v>
      </c>
      <c r="F244" s="82" t="e">
        <f>(E244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44" s="50" t="s">
        <v>571</v>
      </c>
      <c r="J244" s="12" t="s">
        <v>569</v>
      </c>
    </row>
    <row r="245" spans="1:10" x14ac:dyDescent="0.25">
      <c r="A245" s="12" t="s">
        <v>1539</v>
      </c>
      <c r="B245" s="50" t="str">
        <f t="shared" si="53"/>
        <v>Política Fortalecimiento Organizacional y Simplificación de Procesos _DIMENSIÓN Gestión con Valores para Resultados</v>
      </c>
      <c r="C245" s="50"/>
      <c r="D245" s="12" t="s">
        <v>569</v>
      </c>
      <c r="E245" s="12">
        <f>VLOOKUP(A245,'PA GPS 2026 '!$E$4:$P$461,12,0)</f>
        <v>5</v>
      </c>
      <c r="F245" s="84" t="e">
        <f>+(E245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5" s="50" t="s">
        <v>571</v>
      </c>
      <c r="J245" s="12" t="s">
        <v>569</v>
      </c>
    </row>
    <row r="246" spans="1:10" x14ac:dyDescent="0.25">
      <c r="A246" s="12" t="s">
        <v>1542</v>
      </c>
      <c r="B246" s="50" t="str">
        <f t="shared" si="53"/>
        <v>Política Fortalecimiento Organizacional y Simplificación de Procesos _DIMENSIÓN Gestión con Valores para Resultados</v>
      </c>
      <c r="C246" s="50"/>
      <c r="D246" s="12" t="s">
        <v>569</v>
      </c>
      <c r="E246" s="12">
        <f>VLOOKUP(A246,'PA GPS 2026 '!$E$4:$P$461,12,0)</f>
        <v>5</v>
      </c>
      <c r="F246" s="84" t="e">
        <f>+(E246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6" s="50" t="s">
        <v>571</v>
      </c>
      <c r="J246" s="12" t="s">
        <v>569</v>
      </c>
    </row>
    <row r="247" spans="1:10" x14ac:dyDescent="0.25">
      <c r="A247" s="12" t="s">
        <v>1545</v>
      </c>
      <c r="B247" s="50" t="str">
        <f>VLOOKUP('Plantilla publicacion'!A247,'PA GPS 2026 '!$E$4:$M$461,9,0)</f>
        <v>Política Fortalecimiento Organizacional y Simplificación de Procesos _DIMENSIÓN Gestión con Valores para Resultados</v>
      </c>
      <c r="C247" s="50"/>
      <c r="D247" s="12" t="s">
        <v>569</v>
      </c>
      <c r="E247" s="12">
        <f>VLOOKUP(A247,'PA GPS 2026 '!$E$4:$P$461,12,0)</f>
        <v>30</v>
      </c>
      <c r="F247" s="84" t="e">
        <f>+(E247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7" s="50" t="s">
        <v>571</v>
      </c>
      <c r="J247" s="12" t="s">
        <v>569</v>
      </c>
    </row>
    <row r="248" spans="1:10" x14ac:dyDescent="0.25">
      <c r="A248" s="12" t="s">
        <v>1548</v>
      </c>
      <c r="B248" s="50" t="str">
        <f t="shared" ref="B248:B254" si="54">+B247</f>
        <v>Política Fortalecimiento Organizacional y Simplificación de Procesos _DIMENSIÓN Gestión con Valores para Resultados</v>
      </c>
      <c r="C248" s="50"/>
      <c r="D248" s="12" t="s">
        <v>569</v>
      </c>
      <c r="E248" s="12">
        <f>VLOOKUP(A248,'PA GPS 2026 '!$E$4:$P$461,12,0)</f>
        <v>10</v>
      </c>
      <c r="F248" s="82" t="e">
        <f>(E248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48" s="50" t="s">
        <v>571</v>
      </c>
      <c r="J248" s="12" t="s">
        <v>569</v>
      </c>
    </row>
    <row r="249" spans="1:10" x14ac:dyDescent="0.25">
      <c r="A249" s="12" t="s">
        <v>1550</v>
      </c>
      <c r="B249" s="50" t="str">
        <f t="shared" si="54"/>
        <v>Política Fortalecimiento Organizacional y Simplificación de Procesos _DIMENSIÓN Gestión con Valores para Resultados</v>
      </c>
      <c r="C249" s="50"/>
      <c r="D249" s="12" t="s">
        <v>569</v>
      </c>
      <c r="E249" s="12">
        <f>VLOOKUP(A249,'PA GPS 2026 '!$E$4:$P$461,12,0)</f>
        <v>0</v>
      </c>
      <c r="F249" s="84" t="e">
        <f>+(E249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49" s="50" t="s">
        <v>571</v>
      </c>
      <c r="J249" s="12" t="s">
        <v>569</v>
      </c>
    </row>
    <row r="250" spans="1:10" x14ac:dyDescent="0.25">
      <c r="A250" s="12" t="s">
        <v>1551</v>
      </c>
      <c r="B250" s="50" t="str">
        <f t="shared" si="54"/>
        <v>Política Fortalecimiento Organizacional y Simplificación de Procesos _DIMENSIÓN Gestión con Valores para Resultados</v>
      </c>
      <c r="C250" s="50"/>
      <c r="D250" s="12" t="s">
        <v>569</v>
      </c>
      <c r="E250" s="12">
        <f>VLOOKUP(A250,'PA GPS 2026 '!$E$4:$P$461,12,0)</f>
        <v>15</v>
      </c>
      <c r="F250" s="84" t="e">
        <f>+(E250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0" s="50" t="s">
        <v>571</v>
      </c>
      <c r="J250" s="12" t="s">
        <v>569</v>
      </c>
    </row>
    <row r="251" spans="1:10" x14ac:dyDescent="0.25">
      <c r="A251" s="12" t="s">
        <v>1552</v>
      </c>
      <c r="B251" s="50" t="str">
        <f t="shared" si="54"/>
        <v>Política Fortalecimiento Organizacional y Simplificación de Procesos _DIMENSIÓN Gestión con Valores para Resultados</v>
      </c>
      <c r="C251" s="50"/>
      <c r="D251" s="12" t="s">
        <v>569</v>
      </c>
      <c r="E251" s="12">
        <f>VLOOKUP(A251,'PA GPS 2026 '!$E$4:$P$461,12,0)</f>
        <v>40</v>
      </c>
      <c r="F251" s="84" t="e">
        <f>+(E251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1" s="50" t="s">
        <v>571</v>
      </c>
      <c r="J251" s="12" t="s">
        <v>569</v>
      </c>
    </row>
    <row r="252" spans="1:10" x14ac:dyDescent="0.25">
      <c r="A252" s="12" t="s">
        <v>1553</v>
      </c>
      <c r="B252" s="50" t="str">
        <f t="shared" si="54"/>
        <v>Política Fortalecimiento Organizacional y Simplificación de Procesos _DIMENSIÓN Gestión con Valores para Resultados</v>
      </c>
      <c r="C252" s="50"/>
      <c r="D252" s="12" t="s">
        <v>569</v>
      </c>
      <c r="E252" s="12">
        <f>VLOOKUP(A252,'PA GPS 2026 '!$E$4:$P$461,12,0)</f>
        <v>25</v>
      </c>
      <c r="F252" s="84" t="e">
        <f>+(E252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2" s="50" t="s">
        <v>571</v>
      </c>
      <c r="J252" s="12" t="s">
        <v>569</v>
      </c>
    </row>
    <row r="253" spans="1:10" x14ac:dyDescent="0.25">
      <c r="A253" s="12" t="s">
        <v>1554</v>
      </c>
      <c r="B253" s="50" t="str">
        <f t="shared" si="54"/>
        <v>Política Fortalecimiento Organizacional y Simplificación de Procesos _DIMENSIÓN Gestión con Valores para Resultados</v>
      </c>
      <c r="C253" s="50"/>
      <c r="D253" s="12" t="s">
        <v>569</v>
      </c>
      <c r="E253" s="12">
        <f>VLOOKUP(A253,'PA GPS 2026 '!$E$4:$P$461,12,0)</f>
        <v>5</v>
      </c>
      <c r="F253" s="84" t="e">
        <f>+(E253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3" s="50" t="s">
        <v>571</v>
      </c>
      <c r="J253" s="12" t="s">
        <v>569</v>
      </c>
    </row>
    <row r="254" spans="1:10" x14ac:dyDescent="0.25">
      <c r="A254" s="12" t="s">
        <v>1555</v>
      </c>
      <c r="B254" s="50" t="str">
        <f t="shared" si="54"/>
        <v>Política Fortalecimiento Organizacional y Simplificación de Procesos _DIMENSIÓN Gestión con Valores para Resultados</v>
      </c>
      <c r="C254" s="50"/>
      <c r="D254" s="12" t="s">
        <v>569</v>
      </c>
      <c r="E254" s="12">
        <f>VLOOKUP(A254,'PA GPS 2026 '!$E$4:$P$461,12,0)</f>
        <v>5</v>
      </c>
      <c r="F254" s="82" t="e">
        <f>(E254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54" s="50" t="s">
        <v>571</v>
      </c>
      <c r="J254" s="12" t="s">
        <v>569</v>
      </c>
    </row>
    <row r="255" spans="1:10" x14ac:dyDescent="0.25">
      <c r="A255" s="12" t="s">
        <v>1556</v>
      </c>
      <c r="B255" s="50" t="str">
        <f>VLOOKUP('Plantilla publicacion'!A255,'PA GPS 2026 '!$E$4:$M$461,9,0)</f>
        <v>Política Fortalecimiento Organizacional y Simplificación de Procesos _DIMENSIÓN Gestión con Valores para Resultados</v>
      </c>
      <c r="C255" s="50"/>
      <c r="D255" s="12" t="s">
        <v>569</v>
      </c>
      <c r="E255" s="12">
        <f>VLOOKUP(A255,'PA GPS 2026 '!$E$4:$P$461,12,0)</f>
        <v>30</v>
      </c>
      <c r="F255" s="84" t="e">
        <f>+(E255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5" s="50" t="s">
        <v>571</v>
      </c>
      <c r="J255" s="12" t="s">
        <v>569</v>
      </c>
    </row>
    <row r="256" spans="1:10" x14ac:dyDescent="0.25">
      <c r="A256" s="12" t="s">
        <v>1559</v>
      </c>
      <c r="B256" s="50" t="str">
        <f t="shared" ref="B256:B262" si="55">+B255</f>
        <v>Política Fortalecimiento Organizacional y Simplificación de Procesos _DIMENSIÓN Gestión con Valores para Resultados</v>
      </c>
      <c r="C256" s="50"/>
      <c r="D256" s="12" t="s">
        <v>569</v>
      </c>
      <c r="E256" s="12">
        <f>VLOOKUP(A256,'PA GPS 2026 '!$E$4:$P$461,12,0)</f>
        <v>10</v>
      </c>
      <c r="F256" s="84" t="e">
        <f>+(E256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6" s="50" t="s">
        <v>571</v>
      </c>
      <c r="J256" s="12" t="s">
        <v>569</v>
      </c>
    </row>
    <row r="257" spans="1:10" x14ac:dyDescent="0.25">
      <c r="A257" s="12" t="s">
        <v>1560</v>
      </c>
      <c r="B257" s="50" t="str">
        <f t="shared" si="55"/>
        <v>Política Fortalecimiento Organizacional y Simplificación de Procesos _DIMENSIÓN Gestión con Valores para Resultados</v>
      </c>
      <c r="C257" s="50"/>
      <c r="D257" s="12" t="s">
        <v>569</v>
      </c>
      <c r="E257" s="12">
        <f>VLOOKUP(A257,'PA GPS 2026 '!$E$4:$P$461,12,0)</f>
        <v>0</v>
      </c>
      <c r="F257" s="84" t="e">
        <f>+(E257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7" s="50" t="s">
        <v>571</v>
      </c>
      <c r="J257" s="12" t="s">
        <v>569</v>
      </c>
    </row>
    <row r="258" spans="1:10" x14ac:dyDescent="0.25">
      <c r="A258" s="12" t="s">
        <v>1561</v>
      </c>
      <c r="B258" s="50" t="str">
        <f t="shared" si="55"/>
        <v>Política Fortalecimiento Organizacional y Simplificación de Procesos _DIMENSIÓN Gestión con Valores para Resultados</v>
      </c>
      <c r="C258" s="50"/>
      <c r="D258" s="12" t="s">
        <v>569</v>
      </c>
      <c r="E258" s="12">
        <f>VLOOKUP(A258,'PA GPS 2026 '!$E$4:$P$461,12,0)</f>
        <v>15</v>
      </c>
      <c r="F258" s="84" t="e">
        <f>+(E258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58" s="50" t="s">
        <v>571</v>
      </c>
      <c r="J258" s="12" t="s">
        <v>569</v>
      </c>
    </row>
    <row r="259" spans="1:10" x14ac:dyDescent="0.25">
      <c r="A259" s="12" t="s">
        <v>1562</v>
      </c>
      <c r="B259" s="50" t="str">
        <f t="shared" si="55"/>
        <v>Política Fortalecimiento Organizacional y Simplificación de Procesos _DIMENSIÓN Gestión con Valores para Resultados</v>
      </c>
      <c r="C259" s="50"/>
      <c r="D259" s="12" t="s">
        <v>569</v>
      </c>
      <c r="E259" s="12">
        <f>VLOOKUP(A259,'PA GPS 2026 '!$E$4:$P$461,12,0)</f>
        <v>40</v>
      </c>
      <c r="F259" s="82" t="e">
        <f>(E259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59" s="50" t="s">
        <v>571</v>
      </c>
      <c r="J259" s="12" t="s">
        <v>569</v>
      </c>
    </row>
    <row r="260" spans="1:10" x14ac:dyDescent="0.25">
      <c r="A260" s="12" t="s">
        <v>1563</v>
      </c>
      <c r="B260" s="50" t="str">
        <f t="shared" si="55"/>
        <v>Política Fortalecimiento Organizacional y Simplificación de Procesos _DIMENSIÓN Gestión con Valores para Resultados</v>
      </c>
      <c r="C260" s="50"/>
      <c r="D260" s="12" t="s">
        <v>569</v>
      </c>
      <c r="E260" s="12">
        <f>VLOOKUP(A260,'PA GPS 2026 '!$E$4:$P$461,12,0)</f>
        <v>25</v>
      </c>
      <c r="F260" s="84" t="e">
        <f>+(E260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0" s="50" t="s">
        <v>571</v>
      </c>
      <c r="J260" s="12" t="s">
        <v>569</v>
      </c>
    </row>
    <row r="261" spans="1:10" x14ac:dyDescent="0.25">
      <c r="A261" s="12" t="s">
        <v>1564</v>
      </c>
      <c r="B261" s="50" t="str">
        <f t="shared" si="55"/>
        <v>Política Fortalecimiento Organizacional y Simplificación de Procesos _DIMENSIÓN Gestión con Valores para Resultados</v>
      </c>
      <c r="C261" s="50"/>
      <c r="D261" s="12" t="s">
        <v>569</v>
      </c>
      <c r="E261" s="12">
        <f>VLOOKUP(A261,'PA GPS 2026 '!$E$4:$P$461,12,0)</f>
        <v>5</v>
      </c>
      <c r="F261" s="84" t="e">
        <f>+(E261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1" s="50" t="s">
        <v>571</v>
      </c>
      <c r="J261" s="12" t="s">
        <v>569</v>
      </c>
    </row>
    <row r="262" spans="1:10" x14ac:dyDescent="0.25">
      <c r="A262" s="12" t="s">
        <v>1565</v>
      </c>
      <c r="B262" s="50" t="str">
        <f t="shared" si="55"/>
        <v>Política Fortalecimiento Organizacional y Simplificación de Procesos _DIMENSIÓN Gestión con Valores para Resultados</v>
      </c>
      <c r="C262" s="50"/>
      <c r="D262" s="12" t="s">
        <v>569</v>
      </c>
      <c r="E262" s="12">
        <f>VLOOKUP(A262,'PA GPS 2026 '!$E$4:$P$461,12,0)</f>
        <v>5</v>
      </c>
      <c r="F262" s="82" t="e">
        <f>(E262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2" s="50" t="s">
        <v>571</v>
      </c>
      <c r="J262" s="12" t="s">
        <v>569</v>
      </c>
    </row>
    <row r="263" spans="1:10" x14ac:dyDescent="0.25">
      <c r="A263" s="12" t="s">
        <v>1566</v>
      </c>
      <c r="B263" s="50" t="str">
        <f>VLOOKUP('Plantilla publicacion'!A263,'PA GPS 2026 '!$E$4:$M$461,9,0)</f>
        <v>Política de Gestión Estratégica del Talento Humano _DIMENSIÓN Talento humano</v>
      </c>
      <c r="C263" s="50"/>
      <c r="D263" s="12" t="s">
        <v>565</v>
      </c>
      <c r="E263" s="12">
        <f>VLOOKUP(A263,'PA GPS 2026 '!$E$4:$P$461,12,0)</f>
        <v>15</v>
      </c>
      <c r="F263" s="84" t="e">
        <f>+(E263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3" s="50" t="s">
        <v>564</v>
      </c>
      <c r="J263" s="12" t="s">
        <v>565</v>
      </c>
    </row>
    <row r="264" spans="1:10" x14ac:dyDescent="0.25">
      <c r="A264" s="12" t="s">
        <v>1569</v>
      </c>
      <c r="B264" s="50" t="str">
        <f t="shared" ref="B264:B265" si="56">+B263</f>
        <v>Política de Gestión Estratégica del Talento Humano _DIMENSIÓN Talento humano</v>
      </c>
      <c r="C264" s="50"/>
      <c r="D264" s="12" t="s">
        <v>565</v>
      </c>
      <c r="E264" s="12">
        <f>VLOOKUP(A264,'PA GPS 2026 '!$E$4:$P$461,12,0)</f>
        <v>40</v>
      </c>
      <c r="F264" s="84" t="e">
        <f>+(E264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4" s="50" t="s">
        <v>564</v>
      </c>
      <c r="J264" s="12" t="s">
        <v>565</v>
      </c>
    </row>
    <row r="265" spans="1:10" x14ac:dyDescent="0.25">
      <c r="A265" s="12" t="s">
        <v>1572</v>
      </c>
      <c r="B265" s="50" t="str">
        <f t="shared" si="56"/>
        <v>Política de Gestión Estratégica del Talento Humano _DIMENSIÓN Talento humano</v>
      </c>
      <c r="C265" s="50"/>
      <c r="D265" s="12" t="s">
        <v>565</v>
      </c>
      <c r="E265" s="12">
        <f>VLOOKUP(A265,'PA GPS 2026 '!$E$4:$P$461,12,0)</f>
        <v>60</v>
      </c>
      <c r="F265" s="84" t="e">
        <f>+(E265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5" s="50" t="s">
        <v>564</v>
      </c>
      <c r="J265" s="12" t="s">
        <v>565</v>
      </c>
    </row>
    <row r="266" spans="1:10" x14ac:dyDescent="0.25">
      <c r="A266" s="12" t="s">
        <v>465</v>
      </c>
      <c r="B266" s="50" t="str">
        <f>VLOOKUP('Plantilla publicacion'!A266,'PA GPS 2026 '!$E$4:$M$461,9,0)</f>
        <v>Política Gestión Documental _DIMENSIÓN Información y Comunicación</v>
      </c>
      <c r="C266" s="50"/>
      <c r="D266" s="12" t="s">
        <v>582</v>
      </c>
      <c r="E266" s="12">
        <f>VLOOKUP(A266,'PA GPS 2026 '!$E$4:$P$461,12,0)</f>
        <v>60</v>
      </c>
      <c r="F266" s="82" t="e">
        <f>(E266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6" s="50" t="s">
        <v>581</v>
      </c>
      <c r="J266" s="12" t="s">
        <v>582</v>
      </c>
    </row>
    <row r="267" spans="1:10" x14ac:dyDescent="0.25">
      <c r="A267" s="12" t="s">
        <v>466</v>
      </c>
      <c r="B267" s="50" t="str">
        <f t="shared" ref="B267:B268" si="57">+B266</f>
        <v>Política Gestión Documental _DIMENSIÓN Información y Comunicación</v>
      </c>
      <c r="C267" s="50"/>
      <c r="D267" s="12" t="s">
        <v>582</v>
      </c>
      <c r="E267" s="12">
        <f>VLOOKUP(A267,'PA GPS 2026 '!$E$4:$P$461,12,0)</f>
        <v>40</v>
      </c>
      <c r="F267" s="84" t="e">
        <f>+(E267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67" s="50" t="s">
        <v>581</v>
      </c>
      <c r="J267" s="12" t="s">
        <v>582</v>
      </c>
    </row>
    <row r="268" spans="1:10" x14ac:dyDescent="0.25">
      <c r="A268" s="12" t="s">
        <v>467</v>
      </c>
      <c r="B268" s="50" t="str">
        <f t="shared" si="57"/>
        <v>Política Gestión Documental _DIMENSIÓN Información y Comunicación</v>
      </c>
      <c r="C268" s="50"/>
      <c r="D268" s="12" t="s">
        <v>582</v>
      </c>
      <c r="E268" s="12">
        <f>VLOOKUP(A268,'PA GPS 2026 '!$E$4:$P$461,12,0)</f>
        <v>60</v>
      </c>
      <c r="F268" s="82" t="e">
        <f>(E268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68" s="50" t="s">
        <v>581</v>
      </c>
      <c r="J268" s="12" t="s">
        <v>582</v>
      </c>
    </row>
    <row r="269" spans="1:10" x14ac:dyDescent="0.25">
      <c r="A269" s="12" t="s">
        <v>468</v>
      </c>
      <c r="B269" s="50" t="str">
        <f>VLOOKUP('Plantilla publicacion'!A269,'PA GPS 2026 '!$E$4:$M$461,9,0)</f>
        <v>Política Gestión Documental _DIMENSIÓN Información y Comunicación</v>
      </c>
      <c r="C269" s="50"/>
      <c r="D269" s="12" t="s">
        <v>582</v>
      </c>
      <c r="E269" s="12">
        <f>VLOOKUP(A269,'PA GPS 2026 '!$E$4:$P$461,12,0)</f>
        <v>40</v>
      </c>
      <c r="F269" s="12">
        <f>+E269</f>
        <v>40</v>
      </c>
      <c r="I269" s="50" t="s">
        <v>581</v>
      </c>
      <c r="J269" s="12" t="s">
        <v>582</v>
      </c>
    </row>
    <row r="270" spans="1:10" x14ac:dyDescent="0.25">
      <c r="A270" s="12" t="s">
        <v>469</v>
      </c>
      <c r="B270" s="50" t="str">
        <f t="shared" ref="B270:B279" si="58">+B269</f>
        <v>Política Gestión Documental _DIMENSIÓN Información y Comunicación</v>
      </c>
      <c r="C270" s="50"/>
      <c r="D270" s="12" t="s">
        <v>582</v>
      </c>
      <c r="E270" s="12">
        <f>VLOOKUP(A270,'PA GPS 2026 '!$E$4:$P$461,12,0)</f>
        <v>40</v>
      </c>
      <c r="F270" s="84" t="e">
        <f>+(E270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70" s="50" t="s">
        <v>581</v>
      </c>
      <c r="J270" s="12" t="s">
        <v>582</v>
      </c>
    </row>
    <row r="271" spans="1:10" x14ac:dyDescent="0.25">
      <c r="A271" s="12" t="s">
        <v>470</v>
      </c>
      <c r="B271" s="50" t="str">
        <f t="shared" si="58"/>
        <v>Política Gestión Documental _DIMENSIÓN Información y Comunicación</v>
      </c>
      <c r="C271" s="50"/>
      <c r="D271" s="12" t="s">
        <v>582</v>
      </c>
      <c r="E271" s="12">
        <f>VLOOKUP(A271,'PA GPS 2026 '!$E$4:$P$461,12,0)</f>
        <v>60</v>
      </c>
      <c r="F271" s="12">
        <f>+E271</f>
        <v>60</v>
      </c>
      <c r="I271" s="50" t="s">
        <v>581</v>
      </c>
      <c r="J271" s="12" t="s">
        <v>582</v>
      </c>
    </row>
    <row r="272" spans="1:10" x14ac:dyDescent="0.25">
      <c r="A272" s="12" t="s">
        <v>132</v>
      </c>
      <c r="B272" s="50" t="str">
        <f t="shared" si="58"/>
        <v>Política Gestión Documental _DIMENSIÓN Información y Comunicación</v>
      </c>
      <c r="C272" s="50"/>
      <c r="D272" s="12" t="s">
        <v>582</v>
      </c>
      <c r="E272" s="12">
        <f>VLOOKUP(A272,'PA GPS 2026 '!$E$4:$P$461,12,0)</f>
        <v>100</v>
      </c>
      <c r="F272" s="84" t="e">
        <f>+(E272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72" s="50" t="s">
        <v>581</v>
      </c>
      <c r="J272" s="12" t="s">
        <v>582</v>
      </c>
    </row>
    <row r="273" spans="1:10" x14ac:dyDescent="0.25">
      <c r="A273" s="12" t="s">
        <v>134</v>
      </c>
      <c r="B273" s="50" t="str">
        <f t="shared" si="58"/>
        <v>Política Gestión Documental _DIMENSIÓN Información y Comunicación</v>
      </c>
      <c r="C273" s="50"/>
      <c r="D273" s="12" t="s">
        <v>582</v>
      </c>
      <c r="E273" s="12">
        <f>VLOOKUP(A273,'PA GPS 2026 '!$E$4:$P$461,12,0)</f>
        <v>5</v>
      </c>
      <c r="F273" s="12">
        <f>+E273</f>
        <v>5</v>
      </c>
      <c r="I273" s="50" t="s">
        <v>581</v>
      </c>
      <c r="J273" s="12" t="s">
        <v>582</v>
      </c>
    </row>
    <row r="274" spans="1:10" x14ac:dyDescent="0.25">
      <c r="A274" s="12" t="s">
        <v>135</v>
      </c>
      <c r="B274" s="50" t="str">
        <f t="shared" si="58"/>
        <v>Política Gestión Documental _DIMENSIÓN Información y Comunicación</v>
      </c>
      <c r="C274" s="50"/>
      <c r="D274" s="12" t="s">
        <v>582</v>
      </c>
      <c r="E274" s="12">
        <f>VLOOKUP(A274,'PA GPS 2026 '!$E$4:$P$461,12,0)</f>
        <v>10</v>
      </c>
      <c r="F274" s="12" t="e">
        <f>+(E274*100)/(E$274+$E$275+$E$276+$E$278+$E$280+$E$281+#REF!+#REF!+#REF!+#REF!+#REF!+#REF!+#REF!)</f>
        <v>#REF!</v>
      </c>
      <c r="I274" s="50" t="s">
        <v>581</v>
      </c>
      <c r="J274" s="12" t="s">
        <v>582</v>
      </c>
    </row>
    <row r="275" spans="1:10" x14ac:dyDescent="0.25">
      <c r="A275" s="12" t="s">
        <v>136</v>
      </c>
      <c r="B275" s="50" t="str">
        <f t="shared" si="58"/>
        <v>Política Gestión Documental _DIMENSIÓN Información y Comunicación</v>
      </c>
      <c r="C275" s="50"/>
      <c r="D275" s="12" t="s">
        <v>582</v>
      </c>
      <c r="E275" s="12">
        <f>VLOOKUP(A275,'PA GPS 2026 '!$E$4:$P$461,12,0)</f>
        <v>25</v>
      </c>
      <c r="F275" s="12" t="e">
        <f>+(E275*100)/(E$274+$E$275+$E$276+$E$278+$E$280+$E$281+#REF!+#REF!+#REF!+#REF!+#REF!+#REF!+#REF!)</f>
        <v>#REF!</v>
      </c>
      <c r="I275" s="50" t="s">
        <v>581</v>
      </c>
      <c r="J275" s="12" t="s">
        <v>582</v>
      </c>
    </row>
    <row r="276" spans="1:10" x14ac:dyDescent="0.25">
      <c r="A276" s="12" t="s">
        <v>137</v>
      </c>
      <c r="B276" s="50" t="str">
        <f t="shared" si="58"/>
        <v>Política Gestión Documental _DIMENSIÓN Información y Comunicación</v>
      </c>
      <c r="C276" s="50"/>
      <c r="D276" s="12" t="s">
        <v>582</v>
      </c>
      <c r="E276" s="12">
        <f>VLOOKUP(A276,'PA GPS 2026 '!$E$4:$P$461,12,0)</f>
        <v>30</v>
      </c>
      <c r="F276" s="12" t="e">
        <f>+(E276*100)/(E$274+$E$275+$E$276+$E$278+$E$280+$E$281+#REF!+#REF!+#REF!+#REF!+#REF!+#REF!+#REF!)</f>
        <v>#REF!</v>
      </c>
      <c r="I276" s="50" t="s">
        <v>581</v>
      </c>
      <c r="J276" s="12" t="s">
        <v>582</v>
      </c>
    </row>
    <row r="277" spans="1:10" x14ac:dyDescent="0.25">
      <c r="A277" s="12" t="s">
        <v>138</v>
      </c>
      <c r="B277" s="50" t="str">
        <f t="shared" si="58"/>
        <v>Política Gestión Documental _DIMENSIÓN Información y Comunicación</v>
      </c>
      <c r="C277" s="50"/>
      <c r="D277" s="12" t="s">
        <v>582</v>
      </c>
      <c r="E277" s="12">
        <f>VLOOKUP(A277,'PA GPS 2026 '!$E$4:$P$461,12,0)</f>
        <v>10</v>
      </c>
      <c r="F277" s="12">
        <f>+E277</f>
        <v>10</v>
      </c>
      <c r="I277" s="50" t="s">
        <v>581</v>
      </c>
      <c r="J277" s="12" t="s">
        <v>582</v>
      </c>
    </row>
    <row r="278" spans="1:10" x14ac:dyDescent="0.25">
      <c r="A278" s="12" t="s">
        <v>1157</v>
      </c>
      <c r="B278" s="50" t="str">
        <f t="shared" si="58"/>
        <v>Política Gestión Documental _DIMENSIÓN Información y Comunicación</v>
      </c>
      <c r="C278" s="50"/>
      <c r="D278" s="12" t="s">
        <v>582</v>
      </c>
      <c r="E278" s="12">
        <f>VLOOKUP(A278,'PA GPS 2026 '!$E$4:$P$461,12,0)</f>
        <v>10</v>
      </c>
      <c r="F278" s="12" t="e">
        <f>+(E278*100)/(E$274+$E$275+$E$276+$E$278+$E$280+$E$281+#REF!+#REF!+#REF!+#REF!+#REF!+#REF!+#REF!)</f>
        <v>#REF!</v>
      </c>
      <c r="I278" s="50" t="s">
        <v>581</v>
      </c>
      <c r="J278" s="12" t="s">
        <v>582</v>
      </c>
    </row>
    <row r="279" spans="1:10" x14ac:dyDescent="0.25">
      <c r="A279" s="12" t="s">
        <v>1159</v>
      </c>
      <c r="B279" s="50" t="str">
        <f t="shared" si="58"/>
        <v>Política Gestión Documental _DIMENSIÓN Información y Comunicación</v>
      </c>
      <c r="C279" s="50"/>
      <c r="D279" s="12" t="s">
        <v>582</v>
      </c>
      <c r="E279" s="12">
        <f>VLOOKUP(A279,'PA GPS 2026 '!$E$4:$P$461,12,0)</f>
        <v>10</v>
      </c>
      <c r="F279" s="12">
        <f>+E279</f>
        <v>10</v>
      </c>
      <c r="I279" s="50" t="s">
        <v>581</v>
      </c>
      <c r="J279" s="12" t="s">
        <v>582</v>
      </c>
    </row>
    <row r="280" spans="1:10" x14ac:dyDescent="0.25">
      <c r="A280" s="12" t="s">
        <v>355</v>
      </c>
      <c r="B280" s="50" t="str">
        <f>VLOOKUP('Plantilla publicacion'!A280,'PA GPS 2026 '!$E$4:$M$461,9,0)</f>
        <v>Política Servicio al Ciudadano_DIMENSIÓN Gestión con Valores para Resultados</v>
      </c>
      <c r="C280" s="50"/>
      <c r="D280" s="12" t="s">
        <v>569</v>
      </c>
      <c r="E280" s="12">
        <f>VLOOKUP(A280,'PA GPS 2026 '!$E$4:$P$461,12,0)</f>
        <v>25</v>
      </c>
      <c r="F280" s="12" t="e">
        <f>+(E280*100)/(E$274+$E$275+$E$276+$E$278+$E$280+$E$281+#REF!+#REF!+#REF!+#REF!+#REF!+#REF!+#REF!)</f>
        <v>#REF!</v>
      </c>
      <c r="I280" s="50" t="s">
        <v>573</v>
      </c>
      <c r="J280" s="12" t="s">
        <v>569</v>
      </c>
    </row>
    <row r="281" spans="1:10" x14ac:dyDescent="0.25">
      <c r="A281" s="12" t="s">
        <v>356</v>
      </c>
      <c r="B281" s="50" t="str">
        <f t="shared" ref="B281:B282" si="59">+B280</f>
        <v>Política Servicio al Ciudadano_DIMENSIÓN Gestión con Valores para Resultados</v>
      </c>
      <c r="C281" s="50"/>
      <c r="D281" s="12" t="s">
        <v>569</v>
      </c>
      <c r="E281" s="12">
        <f>VLOOKUP(A281,'PA GPS 2026 '!$E$4:$P$461,12,0)</f>
        <v>20</v>
      </c>
      <c r="F281" s="12" t="e">
        <f>+(E281*100)/(E$274+$E$275+$E$276+$E$278+$E$280+$E$281+#REF!+#REF!+#REF!+#REF!+#REF!+#REF!+#REF!)</f>
        <v>#REF!</v>
      </c>
      <c r="I281" s="50" t="s">
        <v>573</v>
      </c>
      <c r="J281" s="12" t="s">
        <v>569</v>
      </c>
    </row>
    <row r="282" spans="1:10" x14ac:dyDescent="0.25">
      <c r="A282" s="12" t="s">
        <v>358</v>
      </c>
      <c r="B282" s="50" t="str">
        <f t="shared" si="59"/>
        <v>Política Servicio al Ciudadano_DIMENSIÓN Gestión con Valores para Resultados</v>
      </c>
      <c r="C282" s="50"/>
      <c r="D282" s="12" t="s">
        <v>569</v>
      </c>
      <c r="E282" s="12">
        <f>VLOOKUP(A282,'PA GPS 2026 '!$E$4:$P$461,12,0)</f>
        <v>80</v>
      </c>
      <c r="F282" s="82" t="e">
        <f>(E282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82" s="50" t="s">
        <v>573</v>
      </c>
      <c r="J282" s="12" t="s">
        <v>569</v>
      </c>
    </row>
    <row r="283" spans="1:10" x14ac:dyDescent="0.25">
      <c r="A283" s="12" t="s">
        <v>359</v>
      </c>
      <c r="B283" s="50" t="str">
        <f>VLOOKUP('Plantilla publicacion'!A283,'PA GPS 2026 '!$E$4:$M$461,9,0)</f>
        <v>Política Gobierno Digital _DIMENSIÓN Gestión con Valores para Resultados</v>
      </c>
      <c r="C283" s="50"/>
      <c r="D283" s="12" t="s">
        <v>569</v>
      </c>
      <c r="E283" s="12">
        <f>VLOOKUP(A283,'PA GPS 2026 '!$E$4:$P$461,12,0)</f>
        <v>25</v>
      </c>
      <c r="F283" s="84" t="e">
        <f>+(E283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83" s="50" t="s">
        <v>568</v>
      </c>
      <c r="J283" s="12" t="s">
        <v>569</v>
      </c>
    </row>
    <row r="284" spans="1:10" x14ac:dyDescent="0.25">
      <c r="A284" s="12" t="s">
        <v>361</v>
      </c>
      <c r="B284" s="50" t="str">
        <f t="shared" ref="B284:B288" si="60">+B283</f>
        <v>Política Gobierno Digital _DIMENSIÓN Gestión con Valores para Resultados</v>
      </c>
      <c r="C284" s="50"/>
      <c r="D284" s="12" t="s">
        <v>569</v>
      </c>
      <c r="E284" s="12">
        <f>VLOOKUP(A284,'PA GPS 2026 '!$E$4:$P$461,12,0)</f>
        <v>25</v>
      </c>
      <c r="F284" s="84" t="e">
        <f>+(E284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84" s="50" t="s">
        <v>568</v>
      </c>
      <c r="J284" s="12" t="s">
        <v>569</v>
      </c>
    </row>
    <row r="285" spans="1:10" x14ac:dyDescent="0.25">
      <c r="A285" s="12" t="s">
        <v>362</v>
      </c>
      <c r="B285" s="50" t="str">
        <f t="shared" si="60"/>
        <v>Política Gobierno Digital _DIMENSIÓN Gestión con Valores para Resultados</v>
      </c>
      <c r="C285" s="50"/>
      <c r="D285" s="12" t="s">
        <v>569</v>
      </c>
      <c r="E285" s="12">
        <f>VLOOKUP(A285,'PA GPS 2026 '!$E$4:$P$461,12,0)</f>
        <v>25</v>
      </c>
      <c r="F285" s="82" t="e">
        <f>(E285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85" s="50" t="s">
        <v>568</v>
      </c>
      <c r="J285" s="12" t="s">
        <v>569</v>
      </c>
    </row>
    <row r="286" spans="1:10" x14ac:dyDescent="0.25">
      <c r="A286" s="12" t="s">
        <v>363</v>
      </c>
      <c r="B286" s="50" t="str">
        <f t="shared" si="60"/>
        <v>Política Gobierno Digital _DIMENSIÓN Gestión con Valores para Resultados</v>
      </c>
      <c r="C286" s="50"/>
      <c r="D286" s="12" t="s">
        <v>569</v>
      </c>
      <c r="E286" s="12">
        <f>VLOOKUP(A286,'PA GPS 2026 '!$E$4:$P$461,12,0)</f>
        <v>25</v>
      </c>
      <c r="F286" s="12">
        <f>+E286</f>
        <v>25</v>
      </c>
      <c r="I286" s="50" t="s">
        <v>568</v>
      </c>
      <c r="J286" s="12" t="s">
        <v>569</v>
      </c>
    </row>
    <row r="287" spans="1:10" x14ac:dyDescent="0.25">
      <c r="A287" s="12" t="s">
        <v>364</v>
      </c>
      <c r="B287" s="50" t="str">
        <f t="shared" si="60"/>
        <v>Política Gobierno Digital _DIMENSIÓN Gestión con Valores para Resultados</v>
      </c>
      <c r="C287" s="50"/>
      <c r="D287" s="12" t="s">
        <v>569</v>
      </c>
      <c r="E287" s="12">
        <f>VLOOKUP(A287,'PA GPS 2026 '!$E$4:$P$461,12,0)</f>
        <v>0</v>
      </c>
      <c r="F287" s="12">
        <f>+E287</f>
        <v>0</v>
      </c>
      <c r="I287" s="50" t="s">
        <v>568</v>
      </c>
      <c r="J287" s="12" t="s">
        <v>569</v>
      </c>
    </row>
    <row r="288" spans="1:10" x14ac:dyDescent="0.25">
      <c r="A288" s="12" t="s">
        <v>365</v>
      </c>
      <c r="B288" s="50" t="str">
        <f t="shared" si="60"/>
        <v>Política Gobierno Digital _DIMENSIÓN Gestión con Valores para Resultados</v>
      </c>
      <c r="C288" s="50"/>
      <c r="D288" s="12" t="s">
        <v>569</v>
      </c>
      <c r="E288" s="12">
        <f>VLOOKUP(A288,'PA GPS 2026 '!$E$4:$P$461,12,0)</f>
        <v>25</v>
      </c>
      <c r="F288" s="84" t="e">
        <f>+(E288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88" s="50" t="s">
        <v>568</v>
      </c>
      <c r="J288" s="12" t="s">
        <v>569</v>
      </c>
    </row>
    <row r="289" spans="1:10" x14ac:dyDescent="0.25">
      <c r="A289" s="12" t="s">
        <v>366</v>
      </c>
      <c r="B289" s="50" t="str">
        <f>VLOOKUP('Plantilla publicacion'!A289,'PA GPS 2026 '!$E$4:$M$461,9,0)</f>
        <v>Política Gobierno Digital _DIMENSIÓN Gestión con Valores para Resultados</v>
      </c>
      <c r="C289" s="50"/>
      <c r="D289" s="12" t="s">
        <v>569</v>
      </c>
      <c r="E289" s="12">
        <f>VLOOKUP(A289,'PA GPS 2026 '!$E$4:$P$461,12,0)</f>
        <v>25</v>
      </c>
      <c r="F289" s="84" t="e">
        <f>+(E289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89" s="50" t="s">
        <v>568</v>
      </c>
      <c r="J289" s="12" t="s">
        <v>569</v>
      </c>
    </row>
    <row r="290" spans="1:10" x14ac:dyDescent="0.25">
      <c r="A290" s="12" t="s">
        <v>367</v>
      </c>
      <c r="B290" s="50" t="str">
        <f t="shared" ref="B290:B291" si="61">+B289</f>
        <v>Política Gobierno Digital _DIMENSIÓN Gestión con Valores para Resultados</v>
      </c>
      <c r="C290" s="50"/>
      <c r="D290" s="12" t="s">
        <v>569</v>
      </c>
      <c r="E290" s="12">
        <f>VLOOKUP(A290,'PA GPS 2026 '!$E$4:$P$461,12,0)</f>
        <v>50</v>
      </c>
      <c r="F290" s="82" t="e">
        <f>(E290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0" s="50" t="s">
        <v>568</v>
      </c>
      <c r="J290" s="12" t="s">
        <v>569</v>
      </c>
    </row>
    <row r="291" spans="1:10" x14ac:dyDescent="0.25">
      <c r="A291" s="12" t="s">
        <v>368</v>
      </c>
      <c r="B291" s="50" t="str">
        <f t="shared" si="61"/>
        <v>Política Gobierno Digital _DIMENSIÓN Gestión con Valores para Resultados</v>
      </c>
      <c r="C291" s="50"/>
      <c r="D291" s="12" t="s">
        <v>569</v>
      </c>
      <c r="E291" s="12">
        <f>VLOOKUP(A291,'PA GPS 2026 '!$E$4:$P$461,12,0)</f>
        <v>50</v>
      </c>
      <c r="F291" s="84" t="e">
        <f>+(E291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91" s="50" t="s">
        <v>568</v>
      </c>
      <c r="J291" s="12" t="s">
        <v>569</v>
      </c>
    </row>
    <row r="292" spans="1:10" x14ac:dyDescent="0.25">
      <c r="A292" s="12" t="s">
        <v>369</v>
      </c>
      <c r="B292" s="50" t="str">
        <f>VLOOKUP('Plantilla publicacion'!A292,'PA GPS 2026 '!$E$4:$M$461,9,0)</f>
        <v>Política Simplificación, Racionalización y Estandarización de trámites _DIMENSIÓN Gestión con Valores para Resultados</v>
      </c>
      <c r="C292" s="50"/>
      <c r="D292" s="12" t="s">
        <v>569</v>
      </c>
      <c r="E292" s="12">
        <f>VLOOKUP(A292,'PA GPS 2026 '!$E$4:$P$461,12,0)</f>
        <v>25</v>
      </c>
      <c r="F292" s="82" t="e">
        <f>(E292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2" s="50" t="s">
        <v>586</v>
      </c>
      <c r="J292" s="12" t="s">
        <v>569</v>
      </c>
    </row>
    <row r="293" spans="1:10" x14ac:dyDescent="0.25">
      <c r="A293" s="12" t="s">
        <v>370</v>
      </c>
      <c r="B293" s="50" t="str">
        <f t="shared" ref="B293:B294" si="62">+B292</f>
        <v>Política Simplificación, Racionalización y Estandarización de trámites _DIMENSIÓN Gestión con Valores para Resultados</v>
      </c>
      <c r="C293" s="50"/>
      <c r="D293" s="12" t="s">
        <v>569</v>
      </c>
      <c r="E293" s="12">
        <f>VLOOKUP(A293,'PA GPS 2026 '!$E$4:$P$461,12,0)</f>
        <v>50</v>
      </c>
      <c r="F293" s="84" t="e">
        <f>+(E293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93" s="50" t="s">
        <v>586</v>
      </c>
      <c r="J293" s="12" t="s">
        <v>569</v>
      </c>
    </row>
    <row r="294" spans="1:10" x14ac:dyDescent="0.25">
      <c r="A294" s="12" t="s">
        <v>371</v>
      </c>
      <c r="B294" s="50" t="str">
        <f t="shared" si="62"/>
        <v>Política Simplificación, Racionalización y Estandarización de trámites _DIMENSIÓN Gestión con Valores para Resultados</v>
      </c>
      <c r="C294" s="50"/>
      <c r="D294" s="12" t="s">
        <v>569</v>
      </c>
      <c r="E294" s="12">
        <f>VLOOKUP(A294,'PA GPS 2026 '!$E$4:$P$461,12,0)</f>
        <v>50</v>
      </c>
      <c r="F294" s="82" t="e">
        <f>(E294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4" s="50" t="s">
        <v>586</v>
      </c>
      <c r="J294" s="12" t="s">
        <v>569</v>
      </c>
    </row>
    <row r="295" spans="1:10" x14ac:dyDescent="0.25">
      <c r="A295" s="12" t="s">
        <v>294</v>
      </c>
      <c r="B295" s="50" t="str">
        <f>VLOOKUP('Plantilla publicacion'!A295,'PA GPS 2026 '!$E$4:$M$461,9,0)</f>
        <v>Política Seguimiento y evaluación de la gestión institucional _DIMENSIÓN Evaluación de Resultados</v>
      </c>
      <c r="C295" s="50"/>
      <c r="D295" s="12" t="s">
        <v>584</v>
      </c>
      <c r="E295" s="12">
        <f>VLOOKUP(A295,'PA GPS 2026 '!$E$4:$P$461,12,0)</f>
        <v>70</v>
      </c>
      <c r="F295" s="84" t="e">
        <f>+(E295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95" s="50" t="s">
        <v>583</v>
      </c>
      <c r="J295" s="12" t="s">
        <v>584</v>
      </c>
    </row>
    <row r="296" spans="1:10" x14ac:dyDescent="0.25">
      <c r="A296" s="12" t="s">
        <v>295</v>
      </c>
      <c r="B296" s="50" t="str">
        <f t="shared" ref="B296:B297" si="63">+B295</f>
        <v>Política Seguimiento y evaluación de la gestión institucional _DIMENSIÓN Evaluación de Resultados</v>
      </c>
      <c r="C296" s="50"/>
      <c r="D296" s="12" t="s">
        <v>584</v>
      </c>
      <c r="E296" s="12">
        <f>VLOOKUP(A296,'PA GPS 2026 '!$E$4:$P$461,12,0)</f>
        <v>50</v>
      </c>
      <c r="F296" s="82" t="e">
        <f>(E296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6" s="50" t="s">
        <v>583</v>
      </c>
      <c r="J296" s="12" t="s">
        <v>584</v>
      </c>
    </row>
    <row r="297" spans="1:10" x14ac:dyDescent="0.25">
      <c r="A297" s="12" t="s">
        <v>1198</v>
      </c>
      <c r="B297" s="50" t="str">
        <f t="shared" si="63"/>
        <v>Política Seguimiento y evaluación de la gestión institucional _DIMENSIÓN Evaluación de Resultados</v>
      </c>
      <c r="C297" s="50"/>
      <c r="D297" s="12" t="s">
        <v>584</v>
      </c>
      <c r="E297" s="12">
        <f>VLOOKUP(A297,'PA GPS 2026 '!$E$4:$P$461,12,0)</f>
        <v>50</v>
      </c>
      <c r="F297" s="84" t="e">
        <f>+(E297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97" s="50" t="s">
        <v>583</v>
      </c>
      <c r="J297" s="12" t="s">
        <v>584</v>
      </c>
    </row>
    <row r="298" spans="1:10" x14ac:dyDescent="0.25">
      <c r="A298" s="12" t="s">
        <v>296</v>
      </c>
      <c r="B298" s="50" t="str">
        <f>VLOOKUP('Plantilla publicacion'!A298,'PA GPS 2026 '!$E$4:$M$461,9,0)</f>
        <v>Política Mejora Normativa _DIMENSIÓN Gestión con Valores para Resultados</v>
      </c>
      <c r="C298" s="50"/>
      <c r="D298" s="12" t="s">
        <v>569</v>
      </c>
      <c r="E298" s="12">
        <f>VLOOKUP(A298,'PA GPS 2026 '!$E$4:$P$461,12,0)</f>
        <v>30</v>
      </c>
      <c r="F298" s="84" t="e">
        <f>+(E298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298" s="50" t="s">
        <v>580</v>
      </c>
      <c r="J298" s="12" t="s">
        <v>569</v>
      </c>
    </row>
    <row r="299" spans="1:10" x14ac:dyDescent="0.25">
      <c r="A299" s="12" t="s">
        <v>297</v>
      </c>
      <c r="B299" s="50" t="str">
        <f t="shared" ref="B299:B302" si="64">+B298</f>
        <v>Política Mejora Normativa _DIMENSIÓN Gestión con Valores para Resultados</v>
      </c>
      <c r="C299" s="50"/>
      <c r="D299" s="12" t="s">
        <v>569</v>
      </c>
      <c r="E299" s="12">
        <f>VLOOKUP(A299,'PA GPS 2026 '!$E$4:$P$461,12,0)</f>
        <v>0</v>
      </c>
      <c r="F299" s="82" t="e">
        <f>(E299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299" s="50" t="s">
        <v>580</v>
      </c>
      <c r="J299" s="12" t="s">
        <v>569</v>
      </c>
    </row>
    <row r="300" spans="1:10" x14ac:dyDescent="0.25">
      <c r="A300" s="12" t="s">
        <v>298</v>
      </c>
      <c r="B300" s="50" t="str">
        <f t="shared" si="64"/>
        <v>Política Mejora Normativa _DIMENSIÓN Gestión con Valores para Resultados</v>
      </c>
      <c r="C300" s="50"/>
      <c r="D300" s="12" t="s">
        <v>569</v>
      </c>
      <c r="E300" s="12">
        <f>VLOOKUP(A300,'PA GPS 2026 '!$E$4:$P$461,12,0)</f>
        <v>0</v>
      </c>
      <c r="F300" s="84" t="e">
        <f>+(E300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0" s="50" t="s">
        <v>580</v>
      </c>
      <c r="J300" s="12" t="s">
        <v>569</v>
      </c>
    </row>
    <row r="301" spans="1:10" x14ac:dyDescent="0.25">
      <c r="A301" s="12" t="s">
        <v>299</v>
      </c>
      <c r="B301" s="50" t="str">
        <f t="shared" si="64"/>
        <v>Política Mejora Normativa _DIMENSIÓN Gestión con Valores para Resultados</v>
      </c>
      <c r="C301" s="50"/>
      <c r="D301" s="12" t="s">
        <v>569</v>
      </c>
      <c r="E301" s="12">
        <f>VLOOKUP(A301,'PA GPS 2026 '!$E$4:$P$461,12,0)</f>
        <v>50</v>
      </c>
      <c r="F301" s="84" t="e">
        <f>+(E301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1" s="50" t="s">
        <v>580</v>
      </c>
      <c r="J301" s="12" t="s">
        <v>569</v>
      </c>
    </row>
    <row r="302" spans="1:10" x14ac:dyDescent="0.25">
      <c r="A302" s="12" t="s">
        <v>300</v>
      </c>
      <c r="B302" s="50" t="str">
        <f t="shared" si="64"/>
        <v>Política Mejora Normativa _DIMENSIÓN Gestión con Valores para Resultados</v>
      </c>
      <c r="C302" s="50"/>
      <c r="D302" s="12" t="s">
        <v>569</v>
      </c>
      <c r="E302" s="12">
        <f>VLOOKUP(A302,'PA GPS 2026 '!$E$4:$P$461,12,0)</f>
        <v>50</v>
      </c>
      <c r="F302" s="82" t="e">
        <f>(E302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2" s="50" t="s">
        <v>580</v>
      </c>
      <c r="J302" s="12" t="s">
        <v>569</v>
      </c>
    </row>
    <row r="303" spans="1:10" x14ac:dyDescent="0.25">
      <c r="A303" s="12" t="s">
        <v>206</v>
      </c>
      <c r="B303" s="50" t="str">
        <f>VLOOKUP('Plantilla publicacion'!A303,'PA GPS 2026 '!$E$4:$M$461,9,0)</f>
        <v>Política Seguimiento y evaluación de la gestión institucional _DIMENSIÓN Evaluación de Resultados</v>
      </c>
      <c r="C303" s="50"/>
      <c r="D303" s="12" t="s">
        <v>584</v>
      </c>
      <c r="E303" s="12">
        <f>VLOOKUP(A303,'PA GPS 2026 '!$E$4:$P$461,12,0)</f>
        <v>100</v>
      </c>
      <c r="F303" s="84" t="e">
        <f>+(E303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3" s="50" t="s">
        <v>583</v>
      </c>
      <c r="J303" s="12" t="s">
        <v>584</v>
      </c>
    </row>
    <row r="304" spans="1:10" x14ac:dyDescent="0.25">
      <c r="A304" s="12" t="s">
        <v>207</v>
      </c>
      <c r="B304" s="50" t="str">
        <f t="shared" ref="B304:B307" si="65">+B303</f>
        <v>Política Seguimiento y evaluación de la gestión institucional _DIMENSIÓN Evaluación de Resultados</v>
      </c>
      <c r="C304" s="50"/>
      <c r="D304" s="12" t="s">
        <v>584</v>
      </c>
      <c r="E304" s="12">
        <f>VLOOKUP(A304,'PA GPS 2026 '!$E$4:$P$461,12,0)</f>
        <v>60</v>
      </c>
      <c r="F304" s="82" t="e">
        <f>(E304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4" s="50" t="s">
        <v>583</v>
      </c>
      <c r="J304" s="12" t="s">
        <v>584</v>
      </c>
    </row>
    <row r="305" spans="1:10" x14ac:dyDescent="0.25">
      <c r="A305" s="12" t="s">
        <v>208</v>
      </c>
      <c r="B305" s="50" t="str">
        <f t="shared" si="65"/>
        <v>Política Seguimiento y evaluación de la gestión institucional _DIMENSIÓN Evaluación de Resultados</v>
      </c>
      <c r="C305" s="50"/>
      <c r="D305" s="12" t="s">
        <v>584</v>
      </c>
      <c r="E305" s="12">
        <f>VLOOKUP(A305,'PA GPS 2026 '!$E$4:$P$461,12,0)</f>
        <v>15</v>
      </c>
      <c r="F305" s="84" t="e">
        <f>+(E305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5" s="50" t="s">
        <v>583</v>
      </c>
      <c r="J305" s="12" t="s">
        <v>584</v>
      </c>
    </row>
    <row r="306" spans="1:10" x14ac:dyDescent="0.25">
      <c r="A306" s="12" t="s">
        <v>209</v>
      </c>
      <c r="B306" s="50" t="str">
        <f t="shared" si="65"/>
        <v>Política Seguimiento y evaluación de la gestión institucional _DIMENSIÓN Evaluación de Resultados</v>
      </c>
      <c r="C306" s="50"/>
      <c r="D306" s="12" t="s">
        <v>584</v>
      </c>
      <c r="E306" s="12">
        <f>VLOOKUP(A306,'PA GPS 2026 '!$E$4:$P$461,12,0)</f>
        <v>15</v>
      </c>
      <c r="F306" s="84" t="e">
        <f>+(E306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6" s="50" t="s">
        <v>583</v>
      </c>
      <c r="J306" s="12" t="s">
        <v>584</v>
      </c>
    </row>
    <row r="307" spans="1:10" x14ac:dyDescent="0.25">
      <c r="A307" s="12" t="s">
        <v>210</v>
      </c>
      <c r="B307" s="50" t="str">
        <f t="shared" si="65"/>
        <v>Política Seguimiento y evaluación de la gestión institucional _DIMENSIÓN Evaluación de Resultados</v>
      </c>
      <c r="C307" s="50"/>
      <c r="D307" s="12" t="s">
        <v>584</v>
      </c>
      <c r="E307" s="12">
        <f>VLOOKUP(A307,'PA GPS 2026 '!$E$4:$P$461,12,0)</f>
        <v>10</v>
      </c>
      <c r="F307" s="12">
        <f>+E307</f>
        <v>10</v>
      </c>
      <c r="I307" s="50" t="s">
        <v>583</v>
      </c>
      <c r="J307" s="12" t="s">
        <v>584</v>
      </c>
    </row>
    <row r="308" spans="1:10" x14ac:dyDescent="0.25">
      <c r="A308" s="12" t="s">
        <v>202</v>
      </c>
      <c r="B308" s="50" t="str">
        <f>VLOOKUP('Plantilla publicacion'!A308,'PA GPS 2026 '!$E$4:$M$461,9,0)</f>
        <v>Política Seguimiento y evaluación de la gestión institucional _DIMENSIÓN Evaluación de Resultados</v>
      </c>
      <c r="C308" s="50"/>
      <c r="D308" s="12" t="s">
        <v>584</v>
      </c>
      <c r="E308" s="12">
        <f>VLOOKUP(A308,'PA GPS 2026 '!$E$4:$P$461,12,0)</f>
        <v>100</v>
      </c>
      <c r="F308" s="84" t="e">
        <f>+(E308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08" s="50" t="s">
        <v>583</v>
      </c>
      <c r="J308" s="12" t="s">
        <v>584</v>
      </c>
    </row>
    <row r="309" spans="1:10" x14ac:dyDescent="0.25">
      <c r="A309" s="12" t="s">
        <v>203</v>
      </c>
      <c r="B309" s="50" t="str">
        <f t="shared" ref="B309:B326" si="66">+B308</f>
        <v>Política Seguimiento y evaluación de la gestión institucional _DIMENSIÓN Evaluación de Resultados</v>
      </c>
      <c r="C309" s="50"/>
      <c r="D309" s="12" t="s">
        <v>584</v>
      </c>
      <c r="E309" s="12">
        <f>VLOOKUP(A309,'PA GPS 2026 '!$E$4:$P$461,12,0)</f>
        <v>50</v>
      </c>
      <c r="F309" s="82" t="e">
        <f>(E309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09" s="50" t="s">
        <v>583</v>
      </c>
      <c r="J309" s="12" t="s">
        <v>584</v>
      </c>
    </row>
    <row r="310" spans="1:10" x14ac:dyDescent="0.25">
      <c r="A310" s="12" t="s">
        <v>204</v>
      </c>
      <c r="B310" s="50" t="str">
        <f t="shared" si="66"/>
        <v>Política Seguimiento y evaluación de la gestión institucional _DIMENSIÓN Evaluación de Resultados</v>
      </c>
      <c r="C310" s="50"/>
      <c r="D310" s="12" t="s">
        <v>584</v>
      </c>
      <c r="E310" s="12">
        <f>VLOOKUP(A310,'PA GPS 2026 '!$E$4:$P$461,12,0)</f>
        <v>50</v>
      </c>
      <c r="F310" s="84" t="e">
        <f>+(E310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10" s="50" t="s">
        <v>583</v>
      </c>
      <c r="J310" s="12" t="s">
        <v>584</v>
      </c>
    </row>
    <row r="311" spans="1:10" x14ac:dyDescent="0.25">
      <c r="A311" s="12" t="s">
        <v>183</v>
      </c>
      <c r="B311" s="50" t="str">
        <f t="shared" si="66"/>
        <v>Política Seguimiento y evaluación de la gestión institucional _DIMENSIÓN Evaluación de Resultados</v>
      </c>
      <c r="C311" s="50"/>
      <c r="D311" s="12" t="s">
        <v>584</v>
      </c>
      <c r="E311" s="12">
        <f>VLOOKUP(A311,'PA GPS 2026 '!$E$4:$P$461,12,0)</f>
        <v>20</v>
      </c>
      <c r="F311" s="12">
        <v>100</v>
      </c>
      <c r="I311" s="50" t="s">
        <v>583</v>
      </c>
      <c r="J311" s="12" t="s">
        <v>584</v>
      </c>
    </row>
    <row r="312" spans="1:10" x14ac:dyDescent="0.25">
      <c r="A312" s="12" t="s">
        <v>184</v>
      </c>
      <c r="B312" s="50" t="str">
        <f t="shared" si="66"/>
        <v>Política Seguimiento y evaluación de la gestión institucional _DIMENSIÓN Evaluación de Resultados</v>
      </c>
      <c r="C312" s="50"/>
      <c r="D312" s="12" t="s">
        <v>584</v>
      </c>
      <c r="E312" s="12">
        <f>VLOOKUP(A312,'PA GPS 2026 '!$E$4:$P$461,12,0)</f>
        <v>10</v>
      </c>
      <c r="F312" s="12">
        <f>+E312</f>
        <v>10</v>
      </c>
      <c r="I312" s="50" t="s">
        <v>583</v>
      </c>
      <c r="J312" s="12" t="s">
        <v>584</v>
      </c>
    </row>
    <row r="313" spans="1:10" x14ac:dyDescent="0.25">
      <c r="A313" s="12" t="s">
        <v>185</v>
      </c>
      <c r="B313" s="50" t="str">
        <f t="shared" si="66"/>
        <v>Política Seguimiento y evaluación de la gestión institucional _DIMENSIÓN Evaluación de Resultados</v>
      </c>
      <c r="C313" s="50"/>
      <c r="D313" s="12" t="s">
        <v>584</v>
      </c>
      <c r="E313" s="12">
        <f>VLOOKUP(A313,'PA GPS 2026 '!$E$4:$P$461,12,0)</f>
        <v>60</v>
      </c>
      <c r="F313" s="12">
        <f>+E313</f>
        <v>60</v>
      </c>
      <c r="I313" s="50" t="s">
        <v>583</v>
      </c>
      <c r="J313" s="12" t="s">
        <v>584</v>
      </c>
    </row>
    <row r="314" spans="1:10" x14ac:dyDescent="0.25">
      <c r="A314" s="12" t="s">
        <v>186</v>
      </c>
      <c r="B314" s="50" t="str">
        <f t="shared" si="66"/>
        <v>Política Seguimiento y evaluación de la gestión institucional _DIMENSIÓN Evaluación de Resultados</v>
      </c>
      <c r="C314" s="50"/>
      <c r="D314" s="12" t="s">
        <v>584</v>
      </c>
      <c r="E314" s="12">
        <f>VLOOKUP(A314,'PA GPS 2026 '!$E$4:$P$461,12,0)</f>
        <v>30</v>
      </c>
      <c r="F314" s="12">
        <f>+E314</f>
        <v>30</v>
      </c>
      <c r="I314" s="50" t="s">
        <v>583</v>
      </c>
      <c r="J314" s="12" t="s">
        <v>584</v>
      </c>
    </row>
    <row r="315" spans="1:10" x14ac:dyDescent="0.25">
      <c r="A315" s="12" t="s">
        <v>187</v>
      </c>
      <c r="B315" s="50" t="str">
        <f t="shared" si="66"/>
        <v>Política Seguimiento y evaluación de la gestión institucional _DIMENSIÓN Evaluación de Resultados</v>
      </c>
      <c r="C315" s="50"/>
      <c r="D315" s="12" t="s">
        <v>584</v>
      </c>
      <c r="E315" s="12">
        <f>VLOOKUP(A315,'PA GPS 2026 '!$E$4:$P$461,12,0)</f>
        <v>20</v>
      </c>
      <c r="F315" s="12">
        <f>+E315</f>
        <v>20</v>
      </c>
      <c r="I315" s="50" t="s">
        <v>583</v>
      </c>
      <c r="J315" s="12" t="s">
        <v>584</v>
      </c>
    </row>
    <row r="316" spans="1:10" x14ac:dyDescent="0.25">
      <c r="A316" s="12" t="s">
        <v>189</v>
      </c>
      <c r="B316" s="50" t="str">
        <f t="shared" si="66"/>
        <v>Política Seguimiento y evaluación de la gestión institucional _DIMENSIÓN Evaluación de Resultados</v>
      </c>
      <c r="C316" s="50"/>
      <c r="D316" s="12" t="s">
        <v>584</v>
      </c>
      <c r="E316" s="12">
        <f>VLOOKUP(A316,'PA GPS 2026 '!$E$4:$P$461,12,0)</f>
        <v>10</v>
      </c>
      <c r="F316" s="82" t="e">
        <f>(E316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16" s="50" t="s">
        <v>583</v>
      </c>
      <c r="J316" s="12" t="s">
        <v>584</v>
      </c>
    </row>
    <row r="317" spans="1:10" x14ac:dyDescent="0.25">
      <c r="A317" s="12" t="s">
        <v>190</v>
      </c>
      <c r="B317" s="50" t="str">
        <f t="shared" si="66"/>
        <v>Política Seguimiento y evaluación de la gestión institucional _DIMENSIÓN Evaluación de Resultados</v>
      </c>
      <c r="C317" s="50"/>
      <c r="D317" s="12" t="s">
        <v>584</v>
      </c>
      <c r="E317" s="12">
        <f>VLOOKUP(A317,'PA GPS 2026 '!$E$4:$P$461,12,0)</f>
        <v>30</v>
      </c>
      <c r="F317" s="84" t="e">
        <f>+(E317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17" s="50" t="s">
        <v>583</v>
      </c>
      <c r="J317" s="12" t="s">
        <v>584</v>
      </c>
    </row>
    <row r="318" spans="1:10" x14ac:dyDescent="0.25">
      <c r="A318" s="12" t="s">
        <v>1235</v>
      </c>
      <c r="B318" s="50" t="str">
        <f t="shared" si="66"/>
        <v>Política Seguimiento y evaluación de la gestión institucional _DIMENSIÓN Evaluación de Resultados</v>
      </c>
      <c r="C318" s="50"/>
      <c r="D318" s="12" t="s">
        <v>584</v>
      </c>
      <c r="E318" s="12">
        <f>VLOOKUP(A318,'PA GPS 2026 '!$E$4:$P$461,12,0)</f>
        <v>30</v>
      </c>
      <c r="F318" s="84" t="e">
        <f>+(E318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18" s="50" t="s">
        <v>583</v>
      </c>
      <c r="J318" s="12" t="s">
        <v>584</v>
      </c>
    </row>
    <row r="319" spans="1:10" x14ac:dyDescent="0.25">
      <c r="A319" s="12" t="s">
        <v>1236</v>
      </c>
      <c r="B319" s="50" t="str">
        <f t="shared" si="66"/>
        <v>Política Seguimiento y evaluación de la gestión institucional _DIMENSIÓN Evaluación de Resultados</v>
      </c>
      <c r="C319" s="50"/>
      <c r="D319" s="12" t="s">
        <v>584</v>
      </c>
      <c r="E319" s="12">
        <f>VLOOKUP(A319,'PA GPS 2026 '!$E$4:$P$461,12,0)</f>
        <v>30</v>
      </c>
      <c r="F319" s="84" t="e">
        <f>+(E319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19" s="50" t="s">
        <v>583</v>
      </c>
      <c r="J319" s="12" t="s">
        <v>584</v>
      </c>
    </row>
    <row r="320" spans="1:10" x14ac:dyDescent="0.25">
      <c r="A320" s="12" t="s">
        <v>191</v>
      </c>
      <c r="B320" s="50" t="str">
        <f t="shared" si="66"/>
        <v>Política Seguimiento y evaluación de la gestión institucional _DIMENSIÓN Evaluación de Resultados</v>
      </c>
      <c r="C320" s="50"/>
      <c r="D320" s="12" t="s">
        <v>584</v>
      </c>
      <c r="E320" s="12">
        <f>VLOOKUP(A320,'PA GPS 2026 '!$E$4:$P$461,12,0)</f>
        <v>20</v>
      </c>
      <c r="F320" s="84" t="e">
        <f>+(E320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20" s="50" t="s">
        <v>583</v>
      </c>
      <c r="J320" s="12" t="s">
        <v>584</v>
      </c>
    </row>
    <row r="321" spans="1:10" x14ac:dyDescent="0.25">
      <c r="A321" s="12" t="s">
        <v>192</v>
      </c>
      <c r="B321" s="50" t="str">
        <f t="shared" si="66"/>
        <v>Política Seguimiento y evaluación de la gestión institucional _DIMENSIÓN Evaluación de Resultados</v>
      </c>
      <c r="C321" s="50"/>
      <c r="D321" s="12" t="s">
        <v>584</v>
      </c>
      <c r="E321" s="12">
        <f>VLOOKUP(A321,'PA GPS 2026 '!$E$4:$P$461,12,0)</f>
        <v>20</v>
      </c>
      <c r="F321" s="12" t="e">
        <f>+(E321*100)/($E$112+#REF!+$E$321+$E$330+$E$371)</f>
        <v>#REF!</v>
      </c>
      <c r="I321" s="50" t="s">
        <v>583</v>
      </c>
      <c r="J321" s="12" t="s">
        <v>584</v>
      </c>
    </row>
    <row r="322" spans="1:10" x14ac:dyDescent="0.25">
      <c r="A322" s="12" t="s">
        <v>193</v>
      </c>
      <c r="B322" s="50" t="str">
        <f t="shared" si="66"/>
        <v>Política Seguimiento y evaluación de la gestión institucional _DIMENSIÓN Evaluación de Resultados</v>
      </c>
      <c r="C322" s="50"/>
      <c r="D322" s="12" t="s">
        <v>584</v>
      </c>
      <c r="E322" s="12">
        <f>VLOOKUP(A322,'PA GPS 2026 '!$E$4:$P$461,12,0)</f>
        <v>80</v>
      </c>
      <c r="F322" s="12" t="e">
        <f>+(E322*100)/($E$113+#REF!+#REF!+$E$322+$E$323+$E$324+$E$325+$E$331+$E$332+$E$372+$E$373+$E$375+$E$376)</f>
        <v>#REF!</v>
      </c>
      <c r="I322" s="50" t="s">
        <v>583</v>
      </c>
      <c r="J322" s="12" t="s">
        <v>584</v>
      </c>
    </row>
    <row r="323" spans="1:10" x14ac:dyDescent="0.25">
      <c r="A323" s="12" t="s">
        <v>194</v>
      </c>
      <c r="B323" s="50" t="str">
        <f t="shared" si="66"/>
        <v>Política Seguimiento y evaluación de la gestión institucional _DIMENSIÓN Evaluación de Resultados</v>
      </c>
      <c r="C323" s="50"/>
      <c r="D323" s="12" t="s">
        <v>584</v>
      </c>
      <c r="E323" s="12">
        <f>VLOOKUP(A323,'PA GPS 2026 '!$E$4:$P$461,12,0)</f>
        <v>20</v>
      </c>
      <c r="F323" s="12" t="e">
        <f>+(E323*100)/($E$113+#REF!+#REF!+$E$322+$E$323+$E$324+$E$325+$E$331+$E$332+$E$372+$E$373+$E$375+$E$376)</f>
        <v>#REF!</v>
      </c>
      <c r="I323" s="50" t="s">
        <v>583</v>
      </c>
      <c r="J323" s="12" t="s">
        <v>584</v>
      </c>
    </row>
    <row r="324" spans="1:10" x14ac:dyDescent="0.25">
      <c r="A324" s="12" t="s">
        <v>195</v>
      </c>
      <c r="B324" s="50" t="str">
        <f t="shared" si="66"/>
        <v>Política Seguimiento y evaluación de la gestión institucional _DIMENSIÓN Evaluación de Resultados</v>
      </c>
      <c r="C324" s="50"/>
      <c r="D324" s="12" t="s">
        <v>584</v>
      </c>
      <c r="E324" s="12">
        <f>VLOOKUP(A324,'PA GPS 2026 '!$E$4:$P$461,12,0)</f>
        <v>10</v>
      </c>
      <c r="F324" s="12" t="e">
        <f>+(E324*100)/($E$113+#REF!+#REF!+$E$322+$E$323+$E$324+$E$325+$E$331+$E$332+$E$372+$E$373+$E$375+$E$376)</f>
        <v>#REF!</v>
      </c>
      <c r="I324" s="50" t="s">
        <v>583</v>
      </c>
      <c r="J324" s="12" t="s">
        <v>584</v>
      </c>
    </row>
    <row r="325" spans="1:10" x14ac:dyDescent="0.25">
      <c r="A325" s="12" t="s">
        <v>196</v>
      </c>
      <c r="B325" s="50" t="str">
        <f t="shared" si="66"/>
        <v>Política Seguimiento y evaluación de la gestión institucional _DIMENSIÓN Evaluación de Resultados</v>
      </c>
      <c r="C325" s="50"/>
      <c r="D325" s="12" t="s">
        <v>584</v>
      </c>
      <c r="E325" s="12">
        <f>VLOOKUP(A325,'PA GPS 2026 '!$E$4:$P$461,12,0)</f>
        <v>60</v>
      </c>
      <c r="F325" s="12" t="e">
        <f>+(E325*100)/($E$113+#REF!+#REF!+$E$322+$E$323+$E$324+$E$325+$E$331+$E$332+$E$372+$E$373+$E$375+$E$376)</f>
        <v>#REF!</v>
      </c>
      <c r="I325" s="50" t="s">
        <v>583</v>
      </c>
      <c r="J325" s="12" t="s">
        <v>584</v>
      </c>
    </row>
    <row r="326" spans="1:10" x14ac:dyDescent="0.25">
      <c r="A326" s="12" t="s">
        <v>197</v>
      </c>
      <c r="B326" s="50" t="str">
        <f t="shared" si="66"/>
        <v>Política Seguimiento y evaluación de la gestión institucional _DIMENSIÓN Evaluación de Resultados</v>
      </c>
      <c r="C326" s="50"/>
      <c r="D326" s="12" t="s">
        <v>584</v>
      </c>
      <c r="E326" s="12">
        <f>VLOOKUP(A326,'PA GPS 2026 '!$E$4:$P$461,12,0)</f>
        <v>30</v>
      </c>
      <c r="I326" s="50" t="s">
        <v>583</v>
      </c>
      <c r="J326" s="12" t="s">
        <v>584</v>
      </c>
    </row>
    <row r="327" spans="1:10" x14ac:dyDescent="0.25">
      <c r="A327" s="12" t="s">
        <v>198</v>
      </c>
      <c r="B327" s="50" t="str">
        <f>VLOOKUP('Plantilla publicacion'!A327,'PA GPS 2026 '!$E$4:$M$461,9,0)</f>
        <v>Política Gestión de la información estadística _DIMENSIÓN Información y Comunicación</v>
      </c>
      <c r="C327" s="50"/>
      <c r="D327" s="12" t="s">
        <v>582</v>
      </c>
      <c r="E327" s="12">
        <f>VLOOKUP(A327,'PA GPS 2026 '!$E$4:$P$461,12,0)</f>
        <v>20</v>
      </c>
      <c r="F327" s="82" t="e">
        <f>(E327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27" s="50" t="s">
        <v>1643</v>
      </c>
      <c r="J327" s="12" t="s">
        <v>582</v>
      </c>
    </row>
    <row r="328" spans="1:10" x14ac:dyDescent="0.25">
      <c r="A328" s="12" t="s">
        <v>199</v>
      </c>
      <c r="B328" s="50" t="str">
        <f t="shared" ref="B328:B329" si="67">+B327</f>
        <v>Política Gestión de la información estadística _DIMENSIÓN Información y Comunicación</v>
      </c>
      <c r="C328" s="50"/>
      <c r="D328" s="12" t="s">
        <v>582</v>
      </c>
      <c r="E328" s="12">
        <f>VLOOKUP(A328,'PA GPS 2026 '!$E$4:$P$461,12,0)</f>
        <v>50</v>
      </c>
      <c r="F328" s="84" t="e">
        <f>+(E328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28" s="50" t="s">
        <v>1643</v>
      </c>
      <c r="J328" s="12" t="s">
        <v>582</v>
      </c>
    </row>
    <row r="329" spans="1:10" x14ac:dyDescent="0.25">
      <c r="A329" s="12" t="s">
        <v>200</v>
      </c>
      <c r="B329" s="50" t="str">
        <f t="shared" si="67"/>
        <v>Política Gestión de la información estadística _DIMENSIÓN Información y Comunicación</v>
      </c>
      <c r="C329" s="50"/>
      <c r="D329" s="12" t="s">
        <v>582</v>
      </c>
      <c r="E329" s="12">
        <f>VLOOKUP(A329,'PA GPS 2026 '!$E$4:$P$461,12,0)</f>
        <v>50</v>
      </c>
      <c r="F329" s="84" t="e">
        <f>+(E329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29" s="50" t="s">
        <v>1643</v>
      </c>
      <c r="J329" s="12" t="s">
        <v>582</v>
      </c>
    </row>
    <row r="330" spans="1:10" x14ac:dyDescent="0.25">
      <c r="A330" s="12" t="s">
        <v>440</v>
      </c>
      <c r="B330" s="50" t="str">
        <f>VLOOKUP('Plantilla publicacion'!A330,'PA GPS 2026 '!$E$4:$M$461,9,0)</f>
        <v>Política Servicio al Ciudadano_DIMENSIÓN Gestión con Valores para Resultados</v>
      </c>
      <c r="C330" s="50"/>
      <c r="D330" s="12" t="s">
        <v>569</v>
      </c>
      <c r="E330" s="12">
        <f>VLOOKUP(A330,'PA GPS 2026 '!$E$4:$P$461,12,0)</f>
        <v>12</v>
      </c>
      <c r="F330" s="12" t="e">
        <f>+(E330*100)/($E$112+#REF!+$E$321+$E$330+$E$371)</f>
        <v>#REF!</v>
      </c>
      <c r="I330" s="50" t="s">
        <v>573</v>
      </c>
      <c r="J330" s="12" t="s">
        <v>569</v>
      </c>
    </row>
    <row r="331" spans="1:10" x14ac:dyDescent="0.25">
      <c r="A331" s="12" t="s">
        <v>441</v>
      </c>
      <c r="B331" s="50" t="str">
        <f t="shared" ref="B331:B332" si="68">+B330</f>
        <v>Política Servicio al Ciudadano_DIMENSIÓN Gestión con Valores para Resultados</v>
      </c>
      <c r="C331" s="50"/>
      <c r="D331" s="12" t="s">
        <v>569</v>
      </c>
      <c r="E331" s="12">
        <f>VLOOKUP(A331,'PA GPS 2026 '!$E$4:$P$461,12,0)</f>
        <v>25</v>
      </c>
      <c r="F331" s="12" t="e">
        <f>+(E331*100)/($E$113+#REF!+#REF!+$E$322+$E$323+$E$324+$E$325+$E$331+$E$332+$E$372+$E$373+$E$375+$E$376)</f>
        <v>#REF!</v>
      </c>
      <c r="I331" s="50" t="s">
        <v>573</v>
      </c>
      <c r="J331" s="12" t="s">
        <v>569</v>
      </c>
    </row>
    <row r="332" spans="1:10" x14ac:dyDescent="0.25">
      <c r="A332" s="12" t="s">
        <v>442</v>
      </c>
      <c r="B332" s="50" t="str">
        <f t="shared" si="68"/>
        <v>Política Servicio al Ciudadano_DIMENSIÓN Gestión con Valores para Resultados</v>
      </c>
      <c r="C332" s="50"/>
      <c r="D332" s="12" t="s">
        <v>569</v>
      </c>
      <c r="E332" s="12">
        <f>VLOOKUP(A332,'PA GPS 2026 '!$E$4:$P$461,12,0)</f>
        <v>75</v>
      </c>
      <c r="F332" s="12" t="e">
        <f>+(E332*100)/($E$113+#REF!+#REF!+$E$322+$E$323+$E$324+$E$325+$E$331+$E$332+$E$372+$E$373+$E$375+$E$376)</f>
        <v>#REF!</v>
      </c>
      <c r="I332" s="50" t="s">
        <v>573</v>
      </c>
      <c r="J332" s="12" t="s">
        <v>569</v>
      </c>
    </row>
    <row r="333" spans="1:10" x14ac:dyDescent="0.25">
      <c r="A333" s="12" t="s">
        <v>443</v>
      </c>
      <c r="B333" s="50" t="str">
        <f>VLOOKUP('Plantilla publicacion'!A333,'PA GPS 2026 '!$E$4:$M$461,9,0)</f>
        <v>Política Gestión del Conocimiento y la Innovación _DIMENSIÓN Gestión del conocimiento y la innovación</v>
      </c>
      <c r="C333" s="50"/>
      <c r="D333" s="12" t="s">
        <v>579</v>
      </c>
      <c r="E333" s="12">
        <f>VLOOKUP(A333,'PA GPS 2026 '!$E$4:$P$461,12,0)</f>
        <v>11</v>
      </c>
      <c r="F333" s="82" t="e">
        <f>(E333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33" s="50" t="s">
        <v>578</v>
      </c>
      <c r="J333" s="12" t="s">
        <v>579</v>
      </c>
    </row>
    <row r="334" spans="1:10" x14ac:dyDescent="0.25">
      <c r="A334" s="12" t="s">
        <v>444</v>
      </c>
      <c r="B334" s="50" t="str">
        <f t="shared" ref="B334:B336" si="69">+B333</f>
        <v>Política Gestión del Conocimiento y la Innovación _DIMENSIÓN Gestión del conocimiento y la innovación</v>
      </c>
      <c r="C334" s="50"/>
      <c r="D334" s="12" t="s">
        <v>579</v>
      </c>
      <c r="E334" s="12">
        <f>VLOOKUP(A334,'PA GPS 2026 '!$E$4:$P$461,12,0)</f>
        <v>25</v>
      </c>
      <c r="F334" s="84" t="e">
        <f>+(E334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34" s="50" t="s">
        <v>578</v>
      </c>
      <c r="J334" s="12" t="s">
        <v>579</v>
      </c>
    </row>
    <row r="335" spans="1:10" x14ac:dyDescent="0.25">
      <c r="A335" s="12" t="s">
        <v>445</v>
      </c>
      <c r="B335" s="50" t="str">
        <f t="shared" si="69"/>
        <v>Política Gestión del Conocimiento y la Innovación _DIMENSIÓN Gestión del conocimiento y la innovación</v>
      </c>
      <c r="C335" s="50"/>
      <c r="D335" s="12" t="s">
        <v>579</v>
      </c>
      <c r="E335" s="12">
        <f>VLOOKUP(A335,'PA GPS 2026 '!$E$4:$P$461,12,0)</f>
        <v>0</v>
      </c>
      <c r="F335" s="84" t="e">
        <f>+(E335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35" s="50" t="s">
        <v>578</v>
      </c>
      <c r="J335" s="12" t="s">
        <v>579</v>
      </c>
    </row>
    <row r="336" spans="1:10" x14ac:dyDescent="0.25">
      <c r="A336" s="12" t="s">
        <v>446</v>
      </c>
      <c r="B336" s="50" t="str">
        <f t="shared" si="69"/>
        <v>Política Gestión del Conocimiento y la Innovación _DIMENSIÓN Gestión del conocimiento y la innovación</v>
      </c>
      <c r="C336" s="50"/>
      <c r="D336" s="12" t="s">
        <v>579</v>
      </c>
      <c r="E336" s="12">
        <f>VLOOKUP(A336,'PA GPS 2026 '!$E$4:$P$461,12,0)</f>
        <v>75</v>
      </c>
      <c r="F336" s="12" t="e">
        <f>+(E336*100)/($E$150+$E$168+$E$174+$E$177+$E$183+$E$190+$E$199+$E$336+$E$342+$E$430+#REF!)</f>
        <v>#REF!</v>
      </c>
      <c r="I336" s="50" t="s">
        <v>578</v>
      </c>
      <c r="J336" s="12" t="s">
        <v>579</v>
      </c>
    </row>
    <row r="337" spans="1:10" x14ac:dyDescent="0.25">
      <c r="A337" s="12" t="s">
        <v>447</v>
      </c>
      <c r="B337" s="50" t="str">
        <f>VLOOKUP('Plantilla publicacion'!A337,'PA GPS 2026 '!$E$4:$M$461,9,0)</f>
        <v>Política Servicio al Ciudadano_DIMENSIÓN Gestión con Valores para Resultados</v>
      </c>
      <c r="C337" s="50"/>
      <c r="D337" s="12" t="s">
        <v>569</v>
      </c>
      <c r="E337" s="12">
        <f>VLOOKUP(A337,'PA GPS 2026 '!$E$4:$P$461,12,0)</f>
        <v>11</v>
      </c>
      <c r="F337" s="12" t="e">
        <f>+(E337*100)/($E$151+$E$153+$E$154+$E$155+$E$169+$E$170+$E$171+$E$172+$E$173+$E$175+$E$176+$E$178+$E$179+$E$180+$E$181+$E$182+$E$184+$E$185+$E$186+$E$187+$E$188+$E$189+$E$191+$E$192+$E$193+$E$194+$E$200+$E$201+$E$337+$E$339+$E$341+$E$343+$E$344+$E$431+$E$432+$E$433+$E$434+#REF!+#REF!)</f>
        <v>#REF!</v>
      </c>
      <c r="I337" s="50" t="s">
        <v>573</v>
      </c>
      <c r="J337" s="12" t="s">
        <v>569</v>
      </c>
    </row>
    <row r="338" spans="1:10" x14ac:dyDescent="0.25">
      <c r="A338" s="12" t="s">
        <v>448</v>
      </c>
      <c r="B338" s="50" t="str">
        <f t="shared" ref="B338:B339" si="70">+B337</f>
        <v>Política Servicio al Ciudadano_DIMENSIÓN Gestión con Valores para Resultados</v>
      </c>
      <c r="C338" s="50"/>
      <c r="D338" s="12" t="s">
        <v>569</v>
      </c>
      <c r="E338" s="12">
        <f>VLOOKUP(A338,'PA GPS 2026 '!$E$4:$P$461,12,0)</f>
        <v>25</v>
      </c>
      <c r="F338" s="12">
        <f t="shared" ref="F338" si="71">+(E338*100)/1100</f>
        <v>2.2727272727272729</v>
      </c>
      <c r="I338" s="50" t="s">
        <v>573</v>
      </c>
      <c r="J338" s="12" t="s">
        <v>569</v>
      </c>
    </row>
    <row r="339" spans="1:10" x14ac:dyDescent="0.25">
      <c r="A339" s="12" t="s">
        <v>449</v>
      </c>
      <c r="B339" s="50" t="str">
        <f t="shared" si="70"/>
        <v>Política Servicio al Ciudadano_DIMENSIÓN Gestión con Valores para Resultados</v>
      </c>
      <c r="C339" s="50"/>
      <c r="D339" s="12" t="s">
        <v>569</v>
      </c>
      <c r="E339" s="12">
        <f>VLOOKUP(A339,'PA GPS 2026 '!$E$4:$P$461,12,0)</f>
        <v>75</v>
      </c>
      <c r="F339" s="12" t="e">
        <f>+(E339*100)/($E$151+$E$153+$E$154+$E$155+$E$169+$E$170+$E$171+$E$172+$E$173+$E$175+$E$176+$E$178+$E$179+$E$180+$E$181+$E$182+$E$184+$E$185+$E$186+$E$187+$E$188+$E$189+$E$191+$E$192+$E$193+$E$194+$E$200+$E$201+$E$337+$E$339+$E$341+$E$343+$E$344+$E$431+$E$432+$E$433+$E$434+#REF!+#REF!)</f>
        <v>#REF!</v>
      </c>
      <c r="I339" s="50" t="s">
        <v>573</v>
      </c>
      <c r="J339" s="12" t="s">
        <v>569</v>
      </c>
    </row>
    <row r="340" spans="1:10" x14ac:dyDescent="0.25">
      <c r="A340" s="12" t="s">
        <v>450</v>
      </c>
      <c r="B340" s="50" t="str">
        <f>VLOOKUP('Plantilla publicacion'!A340,'PA GPS 2026 '!$E$4:$M$461,9,0)</f>
        <v>Política Servicio al Ciudadano_DIMENSIÓN Gestión con Valores para Resultados</v>
      </c>
      <c r="C340" s="50"/>
      <c r="D340" s="12" t="s">
        <v>569</v>
      </c>
      <c r="E340" s="12">
        <f>VLOOKUP(A340,'PA GPS 2026 '!$E$4:$P$461,12,0)</f>
        <v>11</v>
      </c>
      <c r="F340" s="12">
        <f>+E340</f>
        <v>11</v>
      </c>
      <c r="I340" s="50" t="s">
        <v>573</v>
      </c>
      <c r="J340" s="12" t="s">
        <v>569</v>
      </c>
    </row>
    <row r="341" spans="1:10" x14ac:dyDescent="0.25">
      <c r="A341" s="12" t="s">
        <v>452</v>
      </c>
      <c r="B341" s="50" t="str">
        <f t="shared" ref="B341:B345" si="72">+B340</f>
        <v>Política Servicio al Ciudadano_DIMENSIÓN Gestión con Valores para Resultados</v>
      </c>
      <c r="C341" s="50"/>
      <c r="D341" s="12" t="s">
        <v>569</v>
      </c>
      <c r="E341" s="12">
        <f>VLOOKUP(A341,'PA GPS 2026 '!$E$4:$P$461,12,0)</f>
        <v>15</v>
      </c>
      <c r="F341" s="12" t="e">
        <f>+(E341*100)/($E$151+$E$153+$E$154+$E$155+$E$169+$E$170+$E$171+$E$172+$E$173+$E$175+$E$176+$E$178+$E$179+$E$180+$E$181+$E$182+$E$184+$E$185+$E$186+$E$187+$E$188+$E$189+$E$191+$E$192+$E$193+$E$194+$E$200+$E$201+$E$337+$E$339+$E$341+$E$343+$E$344+$E$431+$E$432+$E$433+$E$434+#REF!+#REF!)</f>
        <v>#REF!</v>
      </c>
      <c r="I341" s="50" t="s">
        <v>573</v>
      </c>
      <c r="J341" s="12" t="s">
        <v>569</v>
      </c>
    </row>
    <row r="342" spans="1:10" x14ac:dyDescent="0.25">
      <c r="A342" s="12" t="s">
        <v>454</v>
      </c>
      <c r="B342" s="50" t="str">
        <f t="shared" si="72"/>
        <v>Política Servicio al Ciudadano_DIMENSIÓN Gestión con Valores para Resultados</v>
      </c>
      <c r="C342" s="50"/>
      <c r="D342" s="12" t="s">
        <v>569</v>
      </c>
      <c r="E342" s="12">
        <f>VLOOKUP(A342,'PA GPS 2026 '!$E$4:$P$461,12,0)</f>
        <v>15</v>
      </c>
      <c r="F342" s="12" t="e">
        <f>+(E342*100)/($E$150+$E$168+$E$174+$E$177+$E$183+$E$190+$E$199+$E$336+$E$342+$E$430+#REF!)</f>
        <v>#REF!</v>
      </c>
      <c r="I342" s="50" t="s">
        <v>573</v>
      </c>
      <c r="J342" s="12" t="s">
        <v>569</v>
      </c>
    </row>
    <row r="343" spans="1:10" x14ac:dyDescent="0.25">
      <c r="A343" s="12" t="s">
        <v>455</v>
      </c>
      <c r="B343" s="50" t="str">
        <f t="shared" si="72"/>
        <v>Política Servicio al Ciudadano_DIMENSIÓN Gestión con Valores para Resultados</v>
      </c>
      <c r="C343" s="50"/>
      <c r="D343" s="12" t="s">
        <v>569</v>
      </c>
      <c r="E343" s="12">
        <f>VLOOKUP(A343,'PA GPS 2026 '!$E$4:$P$461,12,0)</f>
        <v>0</v>
      </c>
      <c r="F343" s="12" t="e">
        <f>+(E343*100)/($E$151+$E$153+$E$154+$E$155+$E$169+$E$170+$E$171+$E$172+$E$173+$E$175+$E$176+$E$178+$E$179+$E$180+$E$181+$E$182+$E$184+$E$185+$E$186+$E$187+$E$188+$E$189+$E$191+$E$192+$E$193+$E$194+$E$200+$E$201+$E$337+$E$339+$E$341+$E$343+$E$344+$E$431+$E$432+$E$433+$E$434+#REF!+#REF!)</f>
        <v>#REF!</v>
      </c>
      <c r="I343" s="50" t="s">
        <v>573</v>
      </c>
      <c r="J343" s="12" t="s">
        <v>569</v>
      </c>
    </row>
    <row r="344" spans="1:10" x14ac:dyDescent="0.25">
      <c r="A344" s="12" t="s">
        <v>456</v>
      </c>
      <c r="B344" s="50" t="str">
        <f t="shared" si="72"/>
        <v>Política Servicio al Ciudadano_DIMENSIÓN Gestión con Valores para Resultados</v>
      </c>
      <c r="C344" s="50"/>
      <c r="D344" s="12" t="s">
        <v>569</v>
      </c>
      <c r="E344" s="12">
        <f>VLOOKUP(A344,'PA GPS 2026 '!$E$4:$P$461,12,0)</f>
        <v>70</v>
      </c>
      <c r="F344" s="12" t="e">
        <f>+(E344*100)/($E$151+$E$153+$E$154+$E$155+$E$169+$E$170+$E$171+$E$172+$E$173+$E$175+$E$176+$E$178+$E$179+$E$180+$E$181+$E$182+$E$184+$E$185+$E$186+$E$187+$E$188+$E$189+$E$191+$E$192+$E$193+$E$194+$E$200+$E$201+$E$337+$E$339+$E$341+$E$343+$E$344+$E$431+$E$432+$E$433+$E$434+#REF!+#REF!)</f>
        <v>#REF!</v>
      </c>
      <c r="I344" s="50" t="s">
        <v>573</v>
      </c>
      <c r="J344" s="12" t="s">
        <v>569</v>
      </c>
    </row>
    <row r="345" spans="1:10" x14ac:dyDescent="0.25">
      <c r="A345" s="12" t="s">
        <v>1285</v>
      </c>
      <c r="B345" s="50" t="str">
        <f t="shared" si="72"/>
        <v>Política Servicio al Ciudadano_DIMENSIÓN Gestión con Valores para Resultados</v>
      </c>
      <c r="C345" s="50"/>
      <c r="D345" s="12" t="s">
        <v>569</v>
      </c>
      <c r="E345" s="12">
        <f>VLOOKUP(A345,'PA GPS 2026 '!$E$4:$P$461,12,0)</f>
        <v>0</v>
      </c>
      <c r="F345" s="82" t="e">
        <f>(E345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45" s="50" t="s">
        <v>573</v>
      </c>
      <c r="J345" s="12" t="s">
        <v>569</v>
      </c>
    </row>
    <row r="346" spans="1:10" x14ac:dyDescent="0.25">
      <c r="A346" s="12" t="s">
        <v>457</v>
      </c>
      <c r="B346" s="50" t="str">
        <f>VLOOKUP('Plantilla publicacion'!A346,'PA GPS 2026 '!$E$4:$M$461,9,0)</f>
        <v>Política Gobierno Digital _DIMENSIÓN Gestión con Valores para Resultados</v>
      </c>
      <c r="C346" s="50"/>
      <c r="D346" s="12" t="s">
        <v>569</v>
      </c>
      <c r="E346" s="12">
        <f>VLOOKUP(A346,'PA GPS 2026 '!$E$4:$P$461,12,0)</f>
        <v>11</v>
      </c>
      <c r="F346" s="84" t="e">
        <f>+(E346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46" s="50" t="s">
        <v>568</v>
      </c>
      <c r="J346" s="12" t="s">
        <v>569</v>
      </c>
    </row>
    <row r="347" spans="1:10" x14ac:dyDescent="0.25">
      <c r="A347" s="12" t="s">
        <v>458</v>
      </c>
      <c r="B347" s="50" t="str">
        <f t="shared" ref="B347:B350" si="73">+B346</f>
        <v>Política Gobierno Digital _DIMENSIÓN Gestión con Valores para Resultados</v>
      </c>
      <c r="C347" s="50"/>
      <c r="D347" s="12" t="s">
        <v>569</v>
      </c>
      <c r="E347" s="12">
        <f>VLOOKUP(A347,'PA GPS 2026 '!$E$4:$P$461,12,0)</f>
        <v>25</v>
      </c>
      <c r="F347" s="84" t="e">
        <f>+(E347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47" s="50" t="s">
        <v>568</v>
      </c>
      <c r="J347" s="12" t="s">
        <v>569</v>
      </c>
    </row>
    <row r="348" spans="1:10" x14ac:dyDescent="0.25">
      <c r="A348" s="12" t="s">
        <v>459</v>
      </c>
      <c r="B348" s="50" t="str">
        <f t="shared" si="73"/>
        <v>Política Gobierno Digital _DIMENSIÓN Gestión con Valores para Resultados</v>
      </c>
      <c r="C348" s="50"/>
      <c r="D348" s="12" t="s">
        <v>569</v>
      </c>
      <c r="E348" s="12">
        <f>VLOOKUP(A348,'PA GPS 2026 '!$E$4:$P$461,12,0)</f>
        <v>0</v>
      </c>
      <c r="F348" s="82" t="e">
        <f>(E348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48" s="50" t="s">
        <v>568</v>
      </c>
      <c r="J348" s="12" t="s">
        <v>569</v>
      </c>
    </row>
    <row r="349" spans="1:10" x14ac:dyDescent="0.25">
      <c r="A349" s="12" t="s">
        <v>1292</v>
      </c>
      <c r="B349" s="50" t="str">
        <f t="shared" si="73"/>
        <v>Política Gobierno Digital _DIMENSIÓN Gestión con Valores para Resultados</v>
      </c>
      <c r="C349" s="50"/>
      <c r="D349" s="12" t="s">
        <v>569</v>
      </c>
      <c r="E349" s="12">
        <f>VLOOKUP(A349,'PA GPS 2026 '!$E$4:$P$461,12,0)</f>
        <v>75</v>
      </c>
      <c r="F349" s="84" t="e">
        <f>+(E349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49" s="50" t="s">
        <v>568</v>
      </c>
      <c r="J349" s="12" t="s">
        <v>569</v>
      </c>
    </row>
    <row r="350" spans="1:10" x14ac:dyDescent="0.25">
      <c r="A350" s="12" t="s">
        <v>1293</v>
      </c>
      <c r="B350" s="50" t="str">
        <f t="shared" si="73"/>
        <v>Política Gobierno Digital _DIMENSIÓN Gestión con Valores para Resultados</v>
      </c>
      <c r="C350" s="50"/>
      <c r="D350" s="12" t="s">
        <v>569</v>
      </c>
      <c r="E350" s="12">
        <f>VLOOKUP(A350,'PA GPS 2026 '!$E$4:$P$461,12,0)</f>
        <v>0</v>
      </c>
      <c r="F350" s="84" t="e">
        <f>+(E350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0" s="50" t="s">
        <v>568</v>
      </c>
      <c r="J350" s="12" t="s">
        <v>569</v>
      </c>
    </row>
    <row r="351" spans="1:10" x14ac:dyDescent="0.25">
      <c r="A351" s="12" t="s">
        <v>1296</v>
      </c>
      <c r="B351" s="50" t="str">
        <f>VLOOKUP('Plantilla publicacion'!A351,'PA GPS 2026 '!$E$4:$M$461,9,0)</f>
        <v>Política Fortalecimiento Organizacional y Simplificación de Procesos _DIMENSIÓN Gestión con Valores para Resultados</v>
      </c>
      <c r="C351" s="50"/>
      <c r="D351" s="12" t="s">
        <v>569</v>
      </c>
      <c r="E351" s="12">
        <f>VLOOKUP(A351,'PA GPS 2026 '!$E$4:$P$461,12,0)</f>
        <v>11</v>
      </c>
      <c r="F351" s="82" t="e">
        <f>(E351*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1" s="50" t="s">
        <v>571</v>
      </c>
      <c r="J351" s="12" t="s">
        <v>569</v>
      </c>
    </row>
    <row r="352" spans="1:10" x14ac:dyDescent="0.25">
      <c r="A352" s="12" t="s">
        <v>1299</v>
      </c>
      <c r="B352" s="50" t="str">
        <f t="shared" ref="B352:B353" si="74">+B351</f>
        <v>Política Fortalecimiento Organizacional y Simplificación de Procesos _DIMENSIÓN Gestión con Valores para Resultados</v>
      </c>
      <c r="C352" s="50"/>
      <c r="D352" s="12" t="s">
        <v>569</v>
      </c>
      <c r="E352" s="12">
        <f>VLOOKUP(A352,'PA GPS 2026 '!$E$4:$P$461,12,0)</f>
        <v>30</v>
      </c>
      <c r="F352" s="84" t="e">
        <f>+(E352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2" s="50" t="s">
        <v>571</v>
      </c>
      <c r="J352" s="12" t="s">
        <v>569</v>
      </c>
    </row>
    <row r="353" spans="1:10" x14ac:dyDescent="0.25">
      <c r="A353" s="12" t="s">
        <v>1302</v>
      </c>
      <c r="B353" s="50" t="str">
        <f t="shared" si="74"/>
        <v>Política Fortalecimiento Organizacional y Simplificación de Procesos _DIMENSIÓN Gestión con Valores para Resultados</v>
      </c>
      <c r="C353" s="50"/>
      <c r="D353" s="12" t="s">
        <v>569</v>
      </c>
      <c r="E353" s="12">
        <f>VLOOKUP(A353,'PA GPS 2026 '!$E$4:$P$461,12,0)</f>
        <v>70</v>
      </c>
      <c r="F353" s="84" t="e">
        <f>+(E353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3" s="50" t="s">
        <v>571</v>
      </c>
      <c r="J353" s="12" t="s">
        <v>569</v>
      </c>
    </row>
    <row r="354" spans="1:10" x14ac:dyDescent="0.25">
      <c r="A354" s="12" t="s">
        <v>1304</v>
      </c>
      <c r="B354" s="50" t="str">
        <f>VLOOKUP('Plantilla publicacion'!A354,'PA GPS 2026 '!$E$4:$M$461,9,0)</f>
        <v>Política Servicio al Ciudadano_DIMENSIÓN Gestión con Valores para Resultados</v>
      </c>
      <c r="C354" s="50"/>
      <c r="D354" s="12" t="s">
        <v>569</v>
      </c>
      <c r="E354" s="12">
        <f>VLOOKUP(A354,'PA GPS 2026 '!$E$4:$P$461,12,0)</f>
        <v>11</v>
      </c>
      <c r="F354" s="84" t="e">
        <f>+(E354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4" s="50" t="s">
        <v>573</v>
      </c>
      <c r="J354" s="12" t="s">
        <v>569</v>
      </c>
    </row>
    <row r="355" spans="1:10" x14ac:dyDescent="0.25">
      <c r="A355" s="12" t="s">
        <v>1307</v>
      </c>
      <c r="B355" s="50" t="str">
        <f t="shared" ref="B355:B356" si="75">+B354</f>
        <v>Política Servicio al Ciudadano_DIMENSIÓN Gestión con Valores para Resultados</v>
      </c>
      <c r="C355" s="50"/>
      <c r="D355" s="12" t="s">
        <v>569</v>
      </c>
      <c r="E355" s="12">
        <f>VLOOKUP(A355,'PA GPS 2026 '!$E$4:$P$461,12,0)</f>
        <v>30</v>
      </c>
      <c r="F355" s="82" t="e">
        <f>(E355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5" s="50" t="s">
        <v>573</v>
      </c>
      <c r="J355" s="12" t="s">
        <v>569</v>
      </c>
    </row>
    <row r="356" spans="1:10" x14ac:dyDescent="0.25">
      <c r="A356" s="12" t="s">
        <v>1309</v>
      </c>
      <c r="B356" s="50" t="str">
        <f t="shared" si="75"/>
        <v>Política Servicio al Ciudadano_DIMENSIÓN Gestión con Valores para Resultados</v>
      </c>
      <c r="C356" s="50"/>
      <c r="D356" s="12" t="s">
        <v>569</v>
      </c>
      <c r="E356" s="12">
        <f>VLOOKUP(A356,'PA GPS 2026 '!$E$4:$P$461,12,0)</f>
        <v>70</v>
      </c>
      <c r="F356" s="84" t="e">
        <f>+(E356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6" s="50" t="s">
        <v>573</v>
      </c>
      <c r="J356" s="12" t="s">
        <v>569</v>
      </c>
    </row>
    <row r="357" spans="1:10" x14ac:dyDescent="0.25">
      <c r="A357" s="12" t="s">
        <v>1311</v>
      </c>
      <c r="B357" s="50" t="str">
        <f>VLOOKUP('Plantilla publicacion'!A357,'PA GPS 2026 '!$E$4:$M$461,9,0)</f>
        <v>Política Servicio al Ciudadano_DIMENSIÓN Gestión con Valores para Resultados</v>
      </c>
      <c r="C357" s="50"/>
      <c r="D357" s="12" t="s">
        <v>569</v>
      </c>
      <c r="E357" s="12">
        <f>VLOOKUP(A357,'PA GPS 2026 '!$E$4:$P$461,12,0)</f>
        <v>11</v>
      </c>
      <c r="F357" s="84" t="e">
        <f>+(E357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7" s="50" t="s">
        <v>573</v>
      </c>
      <c r="J357" s="12" t="s">
        <v>569</v>
      </c>
    </row>
    <row r="358" spans="1:10" x14ac:dyDescent="0.25">
      <c r="A358" s="12" t="s">
        <v>1315</v>
      </c>
      <c r="B358" s="50" t="str">
        <f t="shared" ref="B358:B359" si="76">+B357</f>
        <v>Política Servicio al Ciudadano_DIMENSIÓN Gestión con Valores para Resultados</v>
      </c>
      <c r="C358" s="50"/>
      <c r="D358" s="12" t="s">
        <v>569</v>
      </c>
      <c r="E358" s="12">
        <f>VLOOKUP(A358,'PA GPS 2026 '!$E$4:$P$461,12,0)</f>
        <v>100</v>
      </c>
      <c r="F358" s="84" t="e">
        <f>+(E358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58" s="50" t="s">
        <v>573</v>
      </c>
      <c r="J358" s="12" t="s">
        <v>569</v>
      </c>
    </row>
    <row r="359" spans="1:10" x14ac:dyDescent="0.25">
      <c r="A359" s="12" t="s">
        <v>1317</v>
      </c>
      <c r="B359" s="50" t="str">
        <f t="shared" si="76"/>
        <v>Política Servicio al Ciudadano_DIMENSIÓN Gestión con Valores para Resultados</v>
      </c>
      <c r="C359" s="50"/>
      <c r="D359" s="12" t="s">
        <v>569</v>
      </c>
      <c r="E359" s="12">
        <f>VLOOKUP(A359,'PA GPS 2026 '!$E$4:$P$461,12,0)</f>
        <v>0</v>
      </c>
      <c r="F359" s="82" t="e">
        <f>(E359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59" s="50" t="s">
        <v>573</v>
      </c>
      <c r="J359" s="12" t="s">
        <v>569</v>
      </c>
    </row>
    <row r="360" spans="1:10" x14ac:dyDescent="0.25">
      <c r="A360" s="12" t="s">
        <v>1320</v>
      </c>
      <c r="B360" s="50" t="str">
        <f>VLOOKUP('Plantilla publicacion'!A360,'PA GPS 2026 '!$E$4:$M$461,9,0)</f>
        <v>Política Servicio al Ciudadano_DIMENSIÓN Gestión con Valores para Resultados</v>
      </c>
      <c r="C360" s="50"/>
      <c r="D360" s="12" t="s">
        <v>569</v>
      </c>
      <c r="E360" s="12">
        <f>VLOOKUP(A360,'PA GPS 2026 '!$E$4:$P$461,12,0)</f>
        <v>11</v>
      </c>
      <c r="F360" s="84" t="e">
        <f>+(E360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0" s="50" t="s">
        <v>573</v>
      </c>
      <c r="J360" s="12" t="s">
        <v>569</v>
      </c>
    </row>
    <row r="361" spans="1:10" x14ac:dyDescent="0.25">
      <c r="A361" s="12" t="s">
        <v>1323</v>
      </c>
      <c r="B361" s="50" t="str">
        <f t="shared" ref="B361:B362" si="77">+B360</f>
        <v>Política Servicio al Ciudadano_DIMENSIÓN Gestión con Valores para Resultados</v>
      </c>
      <c r="C361" s="50"/>
      <c r="D361" s="12" t="s">
        <v>569</v>
      </c>
      <c r="E361" s="12">
        <f>VLOOKUP(A361,'PA GPS 2026 '!$E$4:$P$461,12,0)</f>
        <v>30</v>
      </c>
      <c r="F361" s="84" t="e">
        <f>+(E361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1" s="50" t="s">
        <v>573</v>
      </c>
      <c r="J361" s="12" t="s">
        <v>569</v>
      </c>
    </row>
    <row r="362" spans="1:10" x14ac:dyDescent="0.25">
      <c r="A362" s="12" t="s">
        <v>1326</v>
      </c>
      <c r="B362" s="50" t="str">
        <f t="shared" si="77"/>
        <v>Política Servicio al Ciudadano_DIMENSIÓN Gestión con Valores para Resultados</v>
      </c>
      <c r="C362" s="50"/>
      <c r="D362" s="12" t="s">
        <v>569</v>
      </c>
      <c r="E362" s="12">
        <f>VLOOKUP(A362,'PA GPS 2026 '!$E$4:$P$461,12,0)</f>
        <v>70</v>
      </c>
      <c r="F362" s="84" t="e">
        <f>+(E362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2" s="50" t="s">
        <v>573</v>
      </c>
      <c r="J362" s="12" t="s">
        <v>569</v>
      </c>
    </row>
    <row r="363" spans="1:10" x14ac:dyDescent="0.25">
      <c r="A363" s="12" t="s">
        <v>423</v>
      </c>
      <c r="B363" s="50" t="str">
        <f>VLOOKUP('Plantilla publicacion'!A363,'PA GPS 2026 '!$E$4:$M$461,9,0)</f>
        <v>Política Servicio al Ciudadano_DIMENSIÓN Gestión con Valores para Resultados</v>
      </c>
      <c r="C363" s="50"/>
      <c r="D363" s="12" t="s">
        <v>569</v>
      </c>
      <c r="E363" s="12">
        <f>VLOOKUP(A363,'PA GPS 2026 '!$E$4:$P$461,12,0)</f>
        <v>20</v>
      </c>
      <c r="F363" s="82" t="e">
        <f>(E363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63" s="50" t="s">
        <v>573</v>
      </c>
      <c r="J363" s="12" t="s">
        <v>569</v>
      </c>
    </row>
    <row r="364" spans="1:10" x14ac:dyDescent="0.25">
      <c r="A364" s="12" t="s">
        <v>424</v>
      </c>
      <c r="B364" s="50" t="str">
        <f t="shared" ref="B364:B366" si="78">+B363</f>
        <v>Política Servicio al Ciudadano_DIMENSIÓN Gestión con Valores para Resultados</v>
      </c>
      <c r="C364" s="50"/>
      <c r="D364" s="12" t="s">
        <v>569</v>
      </c>
      <c r="E364" s="12">
        <f>VLOOKUP(A364,'PA GPS 2026 '!$E$4:$P$461,12,0)</f>
        <v>30</v>
      </c>
      <c r="F364" s="84" t="e">
        <f>+(E364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4" s="50" t="s">
        <v>573</v>
      </c>
      <c r="J364" s="12" t="s">
        <v>569</v>
      </c>
    </row>
    <row r="365" spans="1:10" x14ac:dyDescent="0.25">
      <c r="A365" s="12" t="s">
        <v>425</v>
      </c>
      <c r="B365" s="50" t="str">
        <f t="shared" si="78"/>
        <v>Política Servicio al Ciudadano_DIMENSIÓN Gestión con Valores para Resultados</v>
      </c>
      <c r="C365" s="50"/>
      <c r="D365" s="12" t="s">
        <v>569</v>
      </c>
      <c r="E365" s="12">
        <f>VLOOKUP(A365,'PA GPS 2026 '!$E$4:$P$461,12,0)</f>
        <v>40</v>
      </c>
      <c r="F365" s="84" t="e">
        <f>+(E365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5" s="50" t="s">
        <v>573</v>
      </c>
      <c r="J365" s="12" t="s">
        <v>569</v>
      </c>
    </row>
    <row r="366" spans="1:10" x14ac:dyDescent="0.25">
      <c r="A366" s="12" t="s">
        <v>427</v>
      </c>
      <c r="B366" s="50" t="str">
        <f t="shared" si="78"/>
        <v>Política Servicio al Ciudadano_DIMENSIÓN Gestión con Valores para Resultados</v>
      </c>
      <c r="C366" s="50"/>
      <c r="D366" s="12" t="s">
        <v>569</v>
      </c>
      <c r="E366" s="12">
        <f>VLOOKUP(A366,'PA GPS 2026 '!$E$4:$P$461,12,0)</f>
        <v>30</v>
      </c>
      <c r="F366" s="84" t="e">
        <f>+(E366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6" s="50" t="s">
        <v>573</v>
      </c>
      <c r="J366" s="12" t="s">
        <v>569</v>
      </c>
    </row>
    <row r="367" spans="1:10" x14ac:dyDescent="0.25">
      <c r="A367" s="12" t="s">
        <v>428</v>
      </c>
      <c r="B367" s="50" t="str">
        <f>VLOOKUP('Plantilla publicacion'!A367,'PA GPS 2026 '!$E$4:$M$461,9,0)</f>
        <v>Política Servicio al Ciudadano_DIMENSIÓN Gestión con Valores para Resultados</v>
      </c>
      <c r="C367" s="50"/>
      <c r="D367" s="12" t="s">
        <v>569</v>
      </c>
      <c r="E367" s="12">
        <f>VLOOKUP(A367,'PA GPS 2026 '!$E$4:$P$461,12,0)</f>
        <v>40</v>
      </c>
      <c r="F367" s="84" t="e">
        <f>+(E367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7" s="50" t="s">
        <v>573</v>
      </c>
      <c r="J367" s="12" t="s">
        <v>569</v>
      </c>
    </row>
    <row r="368" spans="1:10" x14ac:dyDescent="0.25">
      <c r="A368" s="12" t="s">
        <v>429</v>
      </c>
      <c r="B368" s="50" t="str">
        <f t="shared" ref="B368:B369" si="79">+B367</f>
        <v>Política Servicio al Ciudadano_DIMENSIÓN Gestión con Valores para Resultados</v>
      </c>
      <c r="C368" s="50"/>
      <c r="D368" s="12" t="s">
        <v>569</v>
      </c>
      <c r="E368" s="12">
        <f>VLOOKUP(A368,'PA GPS 2026 '!$E$4:$P$461,12,0)</f>
        <v>20</v>
      </c>
      <c r="F368" s="82" t="e">
        <f>(E368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68" s="50" t="s">
        <v>573</v>
      </c>
      <c r="J368" s="12" t="s">
        <v>569</v>
      </c>
    </row>
    <row r="369" spans="1:10" x14ac:dyDescent="0.25">
      <c r="A369" s="12" t="s">
        <v>430</v>
      </c>
      <c r="B369" s="50" t="str">
        <f t="shared" si="79"/>
        <v>Política Servicio al Ciudadano_DIMENSIÓN Gestión con Valores para Resultados</v>
      </c>
      <c r="C369" s="50"/>
      <c r="D369" s="12" t="s">
        <v>569</v>
      </c>
      <c r="E369" s="12">
        <f>VLOOKUP(A369,'PA GPS 2026 '!$E$4:$P$461,12,0)</f>
        <v>80</v>
      </c>
      <c r="F369" s="84" t="e">
        <f>+(E369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69" s="50" t="s">
        <v>573</v>
      </c>
      <c r="J369" s="12" t="s">
        <v>569</v>
      </c>
    </row>
    <row r="370" spans="1:10" x14ac:dyDescent="0.25">
      <c r="A370" s="12" t="s">
        <v>431</v>
      </c>
      <c r="B370" s="50" t="str">
        <f>VLOOKUP('Plantilla publicacion'!A370,'PA GPS 2026 '!$E$4:$M$461,9,0)</f>
        <v>Política Servicio al Ciudadano_DIMENSIÓN Gestión con Valores para Resultados</v>
      </c>
      <c r="C370" s="50"/>
      <c r="D370" s="12" t="s">
        <v>569</v>
      </c>
      <c r="E370" s="12">
        <f>VLOOKUP(A370,'PA GPS 2026 '!$E$4:$P$461,12,0)</f>
        <v>20</v>
      </c>
      <c r="F370" s="84" t="e">
        <f>+(E370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70" s="50" t="s">
        <v>573</v>
      </c>
      <c r="J370" s="12" t="s">
        <v>569</v>
      </c>
    </row>
    <row r="371" spans="1:10" x14ac:dyDescent="0.25">
      <c r="A371" s="12" t="s">
        <v>432</v>
      </c>
      <c r="B371" s="50" t="str">
        <f t="shared" ref="B371:B372" si="80">+B370</f>
        <v>Política Servicio al Ciudadano_DIMENSIÓN Gestión con Valores para Resultados</v>
      </c>
      <c r="C371" s="50"/>
      <c r="D371" s="12" t="s">
        <v>569</v>
      </c>
      <c r="E371" s="12">
        <f>VLOOKUP(A371,'PA GPS 2026 '!$E$4:$P$461,12,0)</f>
        <v>30</v>
      </c>
      <c r="F371" s="12" t="e">
        <f>+(E371*100)/($E$112+#REF!+$E$321+$E$330+$E$371)</f>
        <v>#REF!</v>
      </c>
      <c r="I371" s="50" t="s">
        <v>573</v>
      </c>
      <c r="J371" s="12" t="s">
        <v>569</v>
      </c>
    </row>
    <row r="372" spans="1:10" x14ac:dyDescent="0.25">
      <c r="A372" s="12" t="s">
        <v>433</v>
      </c>
      <c r="B372" s="50" t="str">
        <f t="shared" si="80"/>
        <v>Política Servicio al Ciudadano_DIMENSIÓN Gestión con Valores para Resultados</v>
      </c>
      <c r="C372" s="50"/>
      <c r="D372" s="12" t="s">
        <v>569</v>
      </c>
      <c r="E372" s="12">
        <f>VLOOKUP(A372,'PA GPS 2026 '!$E$4:$P$461,12,0)</f>
        <v>70</v>
      </c>
      <c r="F372" s="12" t="e">
        <f>+(E372*100)/($E$113+#REF!+#REF!+$E$322+$E$323+$E$324+$E$325+$E$331+$E$332+$E$372+$E$373+$E$375+$E$376)</f>
        <v>#REF!</v>
      </c>
      <c r="I372" s="50" t="s">
        <v>573</v>
      </c>
      <c r="J372" s="12" t="s">
        <v>569</v>
      </c>
    </row>
    <row r="373" spans="1:10" x14ac:dyDescent="0.25">
      <c r="A373" s="12" t="s">
        <v>434</v>
      </c>
      <c r="B373" s="50" t="str">
        <f>VLOOKUP('Plantilla publicacion'!A373,'PA GPS 2026 '!$E$4:$M$461,9,0)</f>
        <v>Política Servicio al Ciudadano_DIMENSIÓN Gestión con Valores para Resultados</v>
      </c>
      <c r="C373" s="50"/>
      <c r="D373" s="12" t="s">
        <v>569</v>
      </c>
      <c r="E373" s="12">
        <f>VLOOKUP(A373,'PA GPS 2026 '!$E$4:$P$461,12,0)</f>
        <v>20</v>
      </c>
      <c r="F373" s="12" t="e">
        <f>+(E373*100)/($E$113+#REF!+#REF!+$E$322+$E$323+$E$324+$E$325+$E$331+$E$332+$E$372+$E$373+$E$375+$E$376)</f>
        <v>#REF!</v>
      </c>
      <c r="I373" s="50" t="s">
        <v>573</v>
      </c>
      <c r="J373" s="12" t="s">
        <v>569</v>
      </c>
    </row>
    <row r="374" spans="1:10" x14ac:dyDescent="0.25">
      <c r="A374" s="12" t="s">
        <v>435</v>
      </c>
      <c r="B374" s="50" t="str">
        <f t="shared" ref="B374:B378" si="81">+B373</f>
        <v>Política Servicio al Ciudadano_DIMENSIÓN Gestión con Valores para Resultados</v>
      </c>
      <c r="C374" s="50"/>
      <c r="D374" s="12" t="s">
        <v>569</v>
      </c>
      <c r="E374" s="12">
        <f>VLOOKUP(A374,'PA GPS 2026 '!$E$4:$P$461,12,0)</f>
        <v>10</v>
      </c>
      <c r="F374" s="12">
        <f>+E374</f>
        <v>10</v>
      </c>
      <c r="I374" s="50" t="s">
        <v>573</v>
      </c>
      <c r="J374" s="12" t="s">
        <v>569</v>
      </c>
    </row>
    <row r="375" spans="1:10" x14ac:dyDescent="0.25">
      <c r="A375" s="12" t="s">
        <v>436</v>
      </c>
      <c r="B375" s="50" t="str">
        <f t="shared" si="81"/>
        <v>Política Servicio al Ciudadano_DIMENSIÓN Gestión con Valores para Resultados</v>
      </c>
      <c r="C375" s="50"/>
      <c r="D375" s="12" t="s">
        <v>569</v>
      </c>
      <c r="E375" s="12">
        <f>VLOOKUP(A375,'PA GPS 2026 '!$E$4:$P$461,12,0)</f>
        <v>30</v>
      </c>
      <c r="F375" s="12" t="e">
        <f>+(E375*100)/($E$113+#REF!+#REF!+$E$322+$E$323+$E$324+$E$325+$E$331+$E$332+$E$372+$E$373+$E$375+$E$376)</f>
        <v>#REF!</v>
      </c>
      <c r="I375" s="50" t="s">
        <v>573</v>
      </c>
      <c r="J375" s="12" t="s">
        <v>569</v>
      </c>
    </row>
    <row r="376" spans="1:10" x14ac:dyDescent="0.25">
      <c r="A376" s="12" t="s">
        <v>437</v>
      </c>
      <c r="B376" s="50" t="str">
        <f t="shared" si="81"/>
        <v>Política Servicio al Ciudadano_DIMENSIÓN Gestión con Valores para Resultados</v>
      </c>
      <c r="C376" s="50"/>
      <c r="D376" s="12" t="s">
        <v>569</v>
      </c>
      <c r="E376" s="12">
        <f>VLOOKUP(A376,'PA GPS 2026 '!$E$4:$P$461,12,0)</f>
        <v>20</v>
      </c>
      <c r="F376" s="12" t="e">
        <f>+(E376*100)/($E$113+#REF!+#REF!+$E$322+$E$323+$E$324+$E$325+$E$331+$E$332+$E$372+$E$373+$E$375+$E$376)</f>
        <v>#REF!</v>
      </c>
      <c r="I376" s="50" t="s">
        <v>573</v>
      </c>
      <c r="J376" s="12" t="s">
        <v>569</v>
      </c>
    </row>
    <row r="377" spans="1:10" x14ac:dyDescent="0.25">
      <c r="A377" s="12" t="s">
        <v>1359</v>
      </c>
      <c r="B377" s="50" t="str">
        <f t="shared" si="81"/>
        <v>Política Servicio al Ciudadano_DIMENSIÓN Gestión con Valores para Resultados</v>
      </c>
      <c r="C377" s="50"/>
      <c r="D377" s="12" t="s">
        <v>569</v>
      </c>
      <c r="E377" s="12">
        <f>VLOOKUP(A377,'PA GPS 2026 '!$E$4:$P$461,12,0)</f>
        <v>20</v>
      </c>
      <c r="F377" s="82" t="e">
        <f>(E377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77" s="50" t="s">
        <v>573</v>
      </c>
      <c r="J377" s="12" t="s">
        <v>569</v>
      </c>
    </row>
    <row r="378" spans="1:10" x14ac:dyDescent="0.25">
      <c r="A378" s="12" t="s">
        <v>1361</v>
      </c>
      <c r="B378" s="50" t="str">
        <f t="shared" si="81"/>
        <v>Política Servicio al Ciudadano_DIMENSIÓN Gestión con Valores para Resultados</v>
      </c>
      <c r="C378" s="50"/>
      <c r="D378" s="12" t="s">
        <v>569</v>
      </c>
      <c r="E378" s="12">
        <f>VLOOKUP(A378,'PA GPS 2026 '!$E$4:$P$461,12,0)</f>
        <v>20</v>
      </c>
      <c r="F378" s="84" t="e">
        <f>+(E378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78" s="50" t="s">
        <v>573</v>
      </c>
      <c r="J378" s="12" t="s">
        <v>569</v>
      </c>
    </row>
    <row r="379" spans="1:10" x14ac:dyDescent="0.25">
      <c r="A379" s="12" t="s">
        <v>304</v>
      </c>
      <c r="B379" s="50" t="str">
        <f>VLOOKUP('Plantilla publicacion'!A379,'PA GPS 2026 '!$E$4:$M$461,9,0)</f>
        <v>Política Fortalecimiento Organizacional y Simplificación de Procesos _DIMENSIÓN Gestión con Valores para Resultados</v>
      </c>
      <c r="C379" s="50"/>
      <c r="D379" s="12" t="s">
        <v>569</v>
      </c>
      <c r="E379" s="12">
        <f>VLOOKUP(A379,'PA GPS 2026 '!$E$4:$P$461,12,0)</f>
        <v>14</v>
      </c>
      <c r="F379" s="84" t="e">
        <f>+(E379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79" s="50" t="s">
        <v>571</v>
      </c>
      <c r="J379" s="12" t="s">
        <v>569</v>
      </c>
    </row>
    <row r="380" spans="1:10" x14ac:dyDescent="0.25">
      <c r="A380" s="12" t="s">
        <v>305</v>
      </c>
      <c r="B380" s="50" t="str">
        <f t="shared" ref="B380:B381" si="82">+B379</f>
        <v>Política Fortalecimiento Organizacional y Simplificación de Procesos _DIMENSIÓN Gestión con Valores para Resultados</v>
      </c>
      <c r="C380" s="50"/>
      <c r="D380" s="12" t="s">
        <v>569</v>
      </c>
      <c r="E380" s="12">
        <f>VLOOKUP(A380,'PA GPS 2026 '!$E$4:$P$461,12,0)</f>
        <v>50</v>
      </c>
      <c r="F380" s="84" t="e">
        <f>+(E380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0" s="50" t="s">
        <v>571</v>
      </c>
      <c r="J380" s="12" t="s">
        <v>569</v>
      </c>
    </row>
    <row r="381" spans="1:10" x14ac:dyDescent="0.25">
      <c r="A381" s="12" t="s">
        <v>1368</v>
      </c>
      <c r="B381" s="50" t="str">
        <f t="shared" si="82"/>
        <v>Política Fortalecimiento Organizacional y Simplificación de Procesos _DIMENSIÓN Gestión con Valores para Resultados</v>
      </c>
      <c r="C381" s="50"/>
      <c r="D381" s="12" t="s">
        <v>569</v>
      </c>
      <c r="E381" s="12">
        <f>VLOOKUP(A381,'PA GPS 2026 '!$E$4:$P$461,12,0)</f>
        <v>50</v>
      </c>
      <c r="F381" s="84" t="e">
        <f>+(E381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1" s="50" t="s">
        <v>571</v>
      </c>
      <c r="J381" s="12" t="s">
        <v>569</v>
      </c>
    </row>
    <row r="382" spans="1:10" x14ac:dyDescent="0.25">
      <c r="A382" s="12" t="s">
        <v>306</v>
      </c>
      <c r="B382" s="50" t="str">
        <f>VLOOKUP('Plantilla publicacion'!A382,'PA GPS 2026 '!$E$4:$M$461,9,0)</f>
        <v>Política Fortalecimiento Organizacional y Simplificación de Procesos _DIMENSIÓN Gestión con Valores para Resultados</v>
      </c>
      <c r="C382" s="50"/>
      <c r="D382" s="12" t="s">
        <v>569</v>
      </c>
      <c r="E382" s="12">
        <f>VLOOKUP(A382,'PA GPS 2026 '!$E$4:$P$461,12,0)</f>
        <v>14</v>
      </c>
      <c r="F382" s="82" t="e">
        <f>(E382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82" s="50" t="s">
        <v>571</v>
      </c>
      <c r="J382" s="12" t="s">
        <v>569</v>
      </c>
    </row>
    <row r="383" spans="1:10" x14ac:dyDescent="0.25">
      <c r="A383" s="12" t="s">
        <v>307</v>
      </c>
      <c r="B383" s="50" t="str">
        <f>+B382</f>
        <v>Política Fortalecimiento Organizacional y Simplificación de Procesos _DIMENSIÓN Gestión con Valores para Resultados</v>
      </c>
      <c r="C383" s="50"/>
      <c r="D383" s="12" t="s">
        <v>569</v>
      </c>
      <c r="E383" s="12">
        <f>VLOOKUP(A383,'PA GPS 2026 '!$E$4:$P$461,12,0)</f>
        <v>100</v>
      </c>
      <c r="F383" s="84" t="e">
        <f>+(E383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3" s="50" t="s">
        <v>571</v>
      </c>
      <c r="J383" s="12" t="s">
        <v>569</v>
      </c>
    </row>
    <row r="384" spans="1:10" x14ac:dyDescent="0.25">
      <c r="A384" s="12" t="s">
        <v>308</v>
      </c>
      <c r="B384" s="50" t="str">
        <f>VLOOKUP('Plantilla publicacion'!A384,'PA GPS 2026 '!$E$4:$M$461,9,0)</f>
        <v>Política Fortalecimiento Organizacional y Simplificación de Procesos _DIMENSIÓN Gestión con Valores para Resultados</v>
      </c>
      <c r="C384" s="50"/>
      <c r="D384" s="12" t="s">
        <v>569</v>
      </c>
      <c r="E384" s="12">
        <f>VLOOKUP(A384,'PA GPS 2026 '!$E$4:$P$461,12,0)</f>
        <v>14</v>
      </c>
      <c r="F384" s="84" t="e">
        <f>+(E384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4" s="50" t="s">
        <v>571</v>
      </c>
      <c r="J384" s="12" t="s">
        <v>569</v>
      </c>
    </row>
    <row r="385" spans="1:10" x14ac:dyDescent="0.25">
      <c r="A385" s="12" t="s">
        <v>309</v>
      </c>
      <c r="B385" s="50" t="str">
        <f>+B384</f>
        <v>Política Fortalecimiento Organizacional y Simplificación de Procesos _DIMENSIÓN Gestión con Valores para Resultados</v>
      </c>
      <c r="C385" s="50"/>
      <c r="D385" s="12" t="s">
        <v>569</v>
      </c>
      <c r="E385" s="12">
        <f>VLOOKUP(A385,'PA GPS 2026 '!$E$4:$P$461,12,0)</f>
        <v>100</v>
      </c>
      <c r="F385" s="84" t="e">
        <f>+(E385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5" s="50" t="s">
        <v>571</v>
      </c>
      <c r="J385" s="12" t="s">
        <v>569</v>
      </c>
    </row>
    <row r="386" spans="1:10" x14ac:dyDescent="0.25">
      <c r="A386" s="12" t="s">
        <v>310</v>
      </c>
      <c r="B386" s="50" t="str">
        <f>VLOOKUP('Plantilla publicacion'!A386,'PA GPS 2026 '!$E$4:$M$461,9,0)</f>
        <v>Política Fortalecimiento Organizacional y Simplificación de Procesos _DIMENSIÓN Gestión con Valores para Resultados</v>
      </c>
      <c r="C386" s="50"/>
      <c r="D386" s="12" t="s">
        <v>569</v>
      </c>
      <c r="E386" s="12">
        <f>VLOOKUP(A386,'PA GPS 2026 '!$E$4:$P$461,12,0)</f>
        <v>14</v>
      </c>
      <c r="F386" s="84" t="e">
        <f>+(E386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6" s="50" t="s">
        <v>571</v>
      </c>
      <c r="J386" s="12" t="s">
        <v>569</v>
      </c>
    </row>
    <row r="387" spans="1:10" x14ac:dyDescent="0.25">
      <c r="A387" s="12" t="s">
        <v>311</v>
      </c>
      <c r="B387" s="50" t="str">
        <f>+B386</f>
        <v>Política Fortalecimiento Organizacional y Simplificación de Procesos _DIMENSIÓN Gestión con Valores para Resultados</v>
      </c>
      <c r="C387" s="50"/>
      <c r="D387" s="12" t="s">
        <v>569</v>
      </c>
      <c r="E387" s="12">
        <f>VLOOKUP(A387,'PA GPS 2026 '!$E$4:$P$461,12,0)</f>
        <v>100</v>
      </c>
      <c r="F387" s="82" t="e">
        <f>(E387*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87" s="50" t="s">
        <v>571</v>
      </c>
      <c r="J387" s="12" t="s">
        <v>569</v>
      </c>
    </row>
    <row r="388" spans="1:10" x14ac:dyDescent="0.25">
      <c r="A388" s="12" t="s">
        <v>312</v>
      </c>
      <c r="B388" s="50" t="str">
        <f>VLOOKUP('Plantilla publicacion'!A388,'PA GPS 2026 '!$E$4:$M$461,9,0)</f>
        <v>Política Fortalecimiento Organizacional y Simplificación de Procesos _DIMENSIÓN Gestión con Valores para Resultados</v>
      </c>
      <c r="C388" s="50"/>
      <c r="D388" s="12" t="s">
        <v>569</v>
      </c>
      <c r="E388" s="12">
        <f>VLOOKUP(A388,'PA GPS 2026 '!$E$4:$P$461,12,0)</f>
        <v>10</v>
      </c>
      <c r="F388" s="84" t="e">
        <f>+(E388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8" s="50" t="s">
        <v>571</v>
      </c>
      <c r="J388" s="12" t="s">
        <v>569</v>
      </c>
    </row>
    <row r="389" spans="1:10" x14ac:dyDescent="0.25">
      <c r="A389" s="12" t="s">
        <v>313</v>
      </c>
      <c r="B389" s="50" t="str">
        <f t="shared" ref="B389:B390" si="83">+B388</f>
        <v>Política Fortalecimiento Organizacional y Simplificación de Procesos _DIMENSIÓN Gestión con Valores para Resultados</v>
      </c>
      <c r="C389" s="50"/>
      <c r="D389" s="12" t="s">
        <v>569</v>
      </c>
      <c r="E389" s="12">
        <f>VLOOKUP(A389,'PA GPS 2026 '!$E$4:$P$461,12,0)</f>
        <v>70</v>
      </c>
      <c r="F389" s="84" t="e">
        <f>+(E389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89" s="50" t="s">
        <v>571</v>
      </c>
      <c r="J389" s="12" t="s">
        <v>569</v>
      </c>
    </row>
    <row r="390" spans="1:10" x14ac:dyDescent="0.25">
      <c r="A390" s="12" t="s">
        <v>314</v>
      </c>
      <c r="B390" s="50" t="str">
        <f t="shared" si="83"/>
        <v>Política Fortalecimiento Organizacional y Simplificación de Procesos _DIMENSIÓN Gestión con Valores para Resultados</v>
      </c>
      <c r="C390" s="50"/>
      <c r="D390" s="12" t="s">
        <v>569</v>
      </c>
      <c r="E390" s="12">
        <f>VLOOKUP(A390,'PA GPS 2026 '!$E$4:$P$461,12,0)</f>
        <v>30</v>
      </c>
      <c r="F390" s="84" t="e">
        <f>+(E390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0" s="50" t="s">
        <v>571</v>
      </c>
      <c r="J390" s="12" t="s">
        <v>569</v>
      </c>
    </row>
    <row r="391" spans="1:10" x14ac:dyDescent="0.25">
      <c r="A391" s="12" t="s">
        <v>315</v>
      </c>
      <c r="B391" s="50" t="str">
        <f>VLOOKUP('Plantilla publicacion'!A391,'PA GPS 2026 '!$E$4:$M$461,9,0)</f>
        <v>Política Fortalecimiento Organizacional y Simplificación de Procesos _DIMENSIÓN Gestión con Valores para Resultados</v>
      </c>
      <c r="C391" s="50"/>
      <c r="D391" s="12" t="s">
        <v>569</v>
      </c>
      <c r="E391" s="12">
        <f>VLOOKUP(A391,'PA GPS 2026 '!$E$4:$P$461,12,0)</f>
        <v>13</v>
      </c>
      <c r="F391" s="84" t="e">
        <f>+(E391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1" s="50" t="s">
        <v>571</v>
      </c>
      <c r="J391" s="12" t="s">
        <v>569</v>
      </c>
    </row>
    <row r="392" spans="1:10" x14ac:dyDescent="0.25">
      <c r="A392" s="12" t="s">
        <v>316</v>
      </c>
      <c r="B392" s="50" t="str">
        <f t="shared" ref="B392:B393" si="84">+B391</f>
        <v>Política Fortalecimiento Organizacional y Simplificación de Procesos _DIMENSIÓN Gestión con Valores para Resultados</v>
      </c>
      <c r="C392" s="50"/>
      <c r="D392" s="12" t="s">
        <v>569</v>
      </c>
      <c r="E392" s="12">
        <f>VLOOKUP(A392,'PA GPS 2026 '!$E$4:$P$461,12,0)</f>
        <v>50</v>
      </c>
      <c r="F392" s="82" t="e">
        <f>(E392*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92" s="50" t="s">
        <v>571</v>
      </c>
      <c r="J392" s="12" t="s">
        <v>569</v>
      </c>
    </row>
    <row r="393" spans="1:10" x14ac:dyDescent="0.25">
      <c r="A393" s="12" t="s">
        <v>317</v>
      </c>
      <c r="B393" s="50" t="str">
        <f t="shared" si="84"/>
        <v>Política Fortalecimiento Organizacional y Simplificación de Procesos _DIMENSIÓN Gestión con Valores para Resultados</v>
      </c>
      <c r="C393" s="50"/>
      <c r="D393" s="12" t="s">
        <v>569</v>
      </c>
      <c r="E393" s="12">
        <f>VLOOKUP(A393,'PA GPS 2026 '!$E$4:$P$461,12,0)</f>
        <v>50</v>
      </c>
      <c r="F393" s="84" t="e">
        <f>+(E393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3" s="50" t="s">
        <v>571</v>
      </c>
      <c r="J393" s="12" t="s">
        <v>569</v>
      </c>
    </row>
    <row r="394" spans="1:10" x14ac:dyDescent="0.25">
      <c r="A394" s="12" t="s">
        <v>319</v>
      </c>
      <c r="B394" s="50" t="str">
        <f>VLOOKUP('Plantilla publicacion'!A394,'PA GPS 2026 '!$E$4:$M$461,9,0)</f>
        <v>Política Servicio al Ciudadano_DIMENSIÓN Gestión con Valores para Resultados</v>
      </c>
      <c r="C394" s="50"/>
      <c r="D394" s="12" t="s">
        <v>569</v>
      </c>
      <c r="E394" s="12">
        <f>VLOOKUP(A394,'PA GPS 2026 '!$E$4:$P$461,12,0)</f>
        <v>9</v>
      </c>
      <c r="F394" s="84" t="e">
        <f>+(E394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4" s="50" t="s">
        <v>573</v>
      </c>
      <c r="J394" s="12" t="s">
        <v>569</v>
      </c>
    </row>
    <row r="395" spans="1:10" x14ac:dyDescent="0.25">
      <c r="A395" s="12" t="s">
        <v>320</v>
      </c>
      <c r="B395" s="50" t="str">
        <f t="shared" ref="B395:B398" si="85">+B394</f>
        <v>Política Servicio al Ciudadano_DIMENSIÓN Gestión con Valores para Resultados</v>
      </c>
      <c r="C395" s="50"/>
      <c r="D395" s="12" t="s">
        <v>569</v>
      </c>
      <c r="E395" s="12">
        <f>VLOOKUP(A395,'PA GPS 2026 '!$E$4:$P$461,12,0)</f>
        <v>50</v>
      </c>
      <c r="F395" s="84" t="e">
        <f>+(E395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5" s="50" t="s">
        <v>573</v>
      </c>
      <c r="J395" s="12" t="s">
        <v>569</v>
      </c>
    </row>
    <row r="396" spans="1:10" x14ac:dyDescent="0.25">
      <c r="A396" s="12" t="s">
        <v>321</v>
      </c>
      <c r="B396" s="50" t="str">
        <f t="shared" si="85"/>
        <v>Política Servicio al Ciudadano_DIMENSIÓN Gestión con Valores para Resultados</v>
      </c>
      <c r="C396" s="50"/>
      <c r="D396" s="12" t="s">
        <v>569</v>
      </c>
      <c r="E396" s="12">
        <f>VLOOKUP(A396,'PA GPS 2026 '!$E$4:$P$461,12,0)</f>
        <v>0</v>
      </c>
      <c r="F396" s="84" t="e">
        <f>+(E396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6" s="50" t="s">
        <v>573</v>
      </c>
      <c r="J396" s="12" t="s">
        <v>569</v>
      </c>
    </row>
    <row r="397" spans="1:10" x14ac:dyDescent="0.25">
      <c r="A397" s="12" t="s">
        <v>322</v>
      </c>
      <c r="B397" s="50" t="str">
        <f t="shared" si="85"/>
        <v>Política Servicio al Ciudadano_DIMENSIÓN Gestión con Valores para Resultados</v>
      </c>
      <c r="C397" s="50"/>
      <c r="D397" s="12" t="s">
        <v>569</v>
      </c>
      <c r="E397" s="12">
        <f>VLOOKUP(A397,'PA GPS 2026 '!$E$4:$P$461,12,0)</f>
        <v>50</v>
      </c>
      <c r="F397" s="84" t="e">
        <f>+(E397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7" s="50" t="s">
        <v>573</v>
      </c>
      <c r="J397" s="12" t="s">
        <v>569</v>
      </c>
    </row>
    <row r="398" spans="1:10" x14ac:dyDescent="0.25">
      <c r="A398" s="12" t="s">
        <v>323</v>
      </c>
      <c r="B398" s="50" t="str">
        <f t="shared" si="85"/>
        <v>Política Servicio al Ciudadano_DIMENSIÓN Gestión con Valores para Resultados</v>
      </c>
      <c r="C398" s="50"/>
      <c r="D398" s="12" t="s">
        <v>569</v>
      </c>
      <c r="E398" s="12">
        <f>VLOOKUP(A398,'PA GPS 2026 '!$E$4:$P$461,12,0)</f>
        <v>0</v>
      </c>
      <c r="F398" s="82" t="e">
        <f>(E398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398" s="50" t="s">
        <v>573</v>
      </c>
      <c r="J398" s="12" t="s">
        <v>569</v>
      </c>
    </row>
    <row r="399" spans="1:10" x14ac:dyDescent="0.25">
      <c r="A399" s="12" t="s">
        <v>324</v>
      </c>
      <c r="B399" s="50" t="str">
        <f>VLOOKUP('Plantilla publicacion'!A399,'PA GPS 2026 '!$E$4:$M$461,9,0)</f>
        <v>Política Servicio al Ciudadano_DIMENSIÓN Gestión con Valores para Resultados</v>
      </c>
      <c r="C399" s="50"/>
      <c r="D399" s="12" t="s">
        <v>569</v>
      </c>
      <c r="E399" s="12">
        <f>VLOOKUP(A399,'PA GPS 2026 '!$E$4:$P$461,12,0)</f>
        <v>12</v>
      </c>
      <c r="F399" s="84" t="e">
        <f>+(E399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399" s="50" t="s">
        <v>573</v>
      </c>
      <c r="J399" s="12" t="s">
        <v>569</v>
      </c>
    </row>
    <row r="400" spans="1:10" x14ac:dyDescent="0.25">
      <c r="A400" s="12" t="s">
        <v>325</v>
      </c>
      <c r="B400" s="50" t="str">
        <f t="shared" ref="B400:B401" si="86">+B399</f>
        <v>Política Servicio al Ciudadano_DIMENSIÓN Gestión con Valores para Resultados</v>
      </c>
      <c r="C400" s="50"/>
      <c r="D400" s="12" t="s">
        <v>569</v>
      </c>
      <c r="E400" s="12">
        <f>VLOOKUP(A400,'PA GPS 2026 '!$E$4:$P$461,12,0)</f>
        <v>80</v>
      </c>
      <c r="F400" s="84" t="e">
        <f>+(E400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0" s="50" t="s">
        <v>573</v>
      </c>
      <c r="J400" s="12" t="s">
        <v>569</v>
      </c>
    </row>
    <row r="401" spans="1:10" x14ac:dyDescent="0.25">
      <c r="A401" s="12" t="s">
        <v>1403</v>
      </c>
      <c r="B401" s="50" t="str">
        <f t="shared" si="86"/>
        <v>Política Servicio al Ciudadano_DIMENSIÓN Gestión con Valores para Resultados</v>
      </c>
      <c r="C401" s="50"/>
      <c r="D401" s="12" t="s">
        <v>569</v>
      </c>
      <c r="E401" s="12">
        <f>VLOOKUP(A401,'PA GPS 2026 '!$E$4:$P$461,12,0)</f>
        <v>20</v>
      </c>
      <c r="F401" s="84" t="e">
        <f>+(E401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1" s="50" t="s">
        <v>573</v>
      </c>
      <c r="J401" s="12" t="s">
        <v>569</v>
      </c>
    </row>
    <row r="402" spans="1:10" x14ac:dyDescent="0.25">
      <c r="A402" s="12" t="s">
        <v>387</v>
      </c>
      <c r="B402" s="50" t="str">
        <f>VLOOKUP('Plantilla publicacion'!A402,'PA GPS 2026 '!$E$4:$M$461,9,0)</f>
        <v>Política Servicio al Ciudadano_DIMENSIÓN Gestión con Valores para Resultados</v>
      </c>
      <c r="C402" s="50"/>
      <c r="D402" s="12" t="s">
        <v>569</v>
      </c>
      <c r="E402" s="12">
        <f>VLOOKUP(A402,'PA GPS 2026 '!$E$4:$P$461,12,0)</f>
        <v>15</v>
      </c>
      <c r="F402" s="84" t="e">
        <f>+(E402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2" s="50" t="s">
        <v>573</v>
      </c>
      <c r="J402" s="12" t="s">
        <v>569</v>
      </c>
    </row>
    <row r="403" spans="1:10" x14ac:dyDescent="0.25">
      <c r="A403" s="12" t="s">
        <v>388</v>
      </c>
      <c r="B403" s="50" t="str">
        <f t="shared" ref="B403:B406" si="87">+B402</f>
        <v>Política Servicio al Ciudadano_DIMENSIÓN Gestión con Valores para Resultados</v>
      </c>
      <c r="C403" s="50"/>
      <c r="D403" s="12" t="s">
        <v>569</v>
      </c>
      <c r="E403" s="12">
        <f>VLOOKUP(A403,'PA GPS 2026 '!$E$4:$P$461,12,0)</f>
        <v>15</v>
      </c>
      <c r="F403" s="84" t="e">
        <f>+(E403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3" s="50" t="s">
        <v>573</v>
      </c>
      <c r="J403" s="12" t="s">
        <v>569</v>
      </c>
    </row>
    <row r="404" spans="1:10" x14ac:dyDescent="0.25">
      <c r="A404" s="12" t="s">
        <v>389</v>
      </c>
      <c r="B404" s="50" t="str">
        <f t="shared" si="87"/>
        <v>Política Servicio al Ciudadano_DIMENSIÓN Gestión con Valores para Resultados</v>
      </c>
      <c r="C404" s="50"/>
      <c r="D404" s="12" t="s">
        <v>569</v>
      </c>
      <c r="E404" s="12">
        <f>VLOOKUP(A404,'PA GPS 2026 '!$E$4:$P$461,12,0)</f>
        <v>15</v>
      </c>
      <c r="F404" s="84" t="e">
        <f>+(E404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4" s="50" t="s">
        <v>573</v>
      </c>
      <c r="J404" s="12" t="s">
        <v>569</v>
      </c>
    </row>
    <row r="405" spans="1:10" x14ac:dyDescent="0.25">
      <c r="A405" s="12" t="s">
        <v>390</v>
      </c>
      <c r="B405" s="50" t="str">
        <f t="shared" si="87"/>
        <v>Política Servicio al Ciudadano_DIMENSIÓN Gestión con Valores para Resultados</v>
      </c>
      <c r="C405" s="50"/>
      <c r="D405" s="12" t="s">
        <v>569</v>
      </c>
      <c r="E405" s="12">
        <f>VLOOKUP(A405,'PA GPS 2026 '!$E$4:$P$461,12,0)</f>
        <v>30</v>
      </c>
      <c r="F405" s="84" t="e">
        <f>+(E405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5" s="50" t="s">
        <v>573</v>
      </c>
      <c r="J405" s="12" t="s">
        <v>569</v>
      </c>
    </row>
    <row r="406" spans="1:10" x14ac:dyDescent="0.25">
      <c r="A406" s="12" t="s">
        <v>392</v>
      </c>
      <c r="B406" s="50" t="str">
        <f t="shared" si="87"/>
        <v>Política Servicio al Ciudadano_DIMENSIÓN Gestión con Valores para Resultados</v>
      </c>
      <c r="C406" s="50"/>
      <c r="D406" s="12" t="s">
        <v>569</v>
      </c>
      <c r="E406" s="12">
        <f>VLOOKUP(A406,'PA GPS 2026 '!$E$4:$P$461,12,0)</f>
        <v>40</v>
      </c>
      <c r="F406" s="82" t="e">
        <f>(E406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06" s="50" t="s">
        <v>573</v>
      </c>
      <c r="J406" s="12" t="s">
        <v>569</v>
      </c>
    </row>
    <row r="407" spans="1:10" x14ac:dyDescent="0.25">
      <c r="A407" s="12" t="s">
        <v>393</v>
      </c>
      <c r="B407" s="50" t="str">
        <f>VLOOKUP('Plantilla publicacion'!A407,'PA GPS 2026 '!$E$4:$M$461,9,0)</f>
        <v>Política Servicio al Ciudadano_DIMENSIÓN Gestión con Valores para Resultados</v>
      </c>
      <c r="C407" s="50"/>
      <c r="D407" s="12" t="s">
        <v>569</v>
      </c>
      <c r="E407" s="12">
        <f>VLOOKUP(A407,'PA GPS 2026 '!$E$4:$P$461,12,0)</f>
        <v>15</v>
      </c>
      <c r="F407" s="84" t="e">
        <f>+(E407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7" s="50" t="s">
        <v>573</v>
      </c>
      <c r="J407" s="12" t="s">
        <v>569</v>
      </c>
    </row>
    <row r="408" spans="1:10" x14ac:dyDescent="0.25">
      <c r="A408" s="12" t="s">
        <v>394</v>
      </c>
      <c r="B408" s="50" t="str">
        <f t="shared" ref="B408:B411" si="88">+B407</f>
        <v>Política Servicio al Ciudadano_DIMENSIÓN Gestión con Valores para Resultados</v>
      </c>
      <c r="C408" s="50"/>
      <c r="D408" s="12" t="s">
        <v>569</v>
      </c>
      <c r="E408" s="12">
        <f>VLOOKUP(A408,'PA GPS 2026 '!$E$4:$P$461,12,0)</f>
        <v>15</v>
      </c>
      <c r="F408" s="84" t="e">
        <f>+(E408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8" s="50" t="s">
        <v>573</v>
      </c>
      <c r="J408" s="12" t="s">
        <v>569</v>
      </c>
    </row>
    <row r="409" spans="1:10" x14ac:dyDescent="0.25">
      <c r="A409" s="12" t="s">
        <v>395</v>
      </c>
      <c r="B409" s="50" t="str">
        <f t="shared" si="88"/>
        <v>Política Servicio al Ciudadano_DIMENSIÓN Gestión con Valores para Resultados</v>
      </c>
      <c r="C409" s="50"/>
      <c r="D409" s="12" t="s">
        <v>569</v>
      </c>
      <c r="E409" s="12">
        <f>VLOOKUP(A409,'PA GPS 2026 '!$E$4:$P$461,12,0)</f>
        <v>15</v>
      </c>
      <c r="F409" s="84" t="e">
        <f>+(E409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09" s="50" t="s">
        <v>573</v>
      </c>
      <c r="J409" s="12" t="s">
        <v>569</v>
      </c>
    </row>
    <row r="410" spans="1:10" x14ac:dyDescent="0.25">
      <c r="A410" s="12" t="s">
        <v>396</v>
      </c>
      <c r="B410" s="50" t="str">
        <f t="shared" si="88"/>
        <v>Política Servicio al Ciudadano_DIMENSIÓN Gestión con Valores para Resultados</v>
      </c>
      <c r="C410" s="50"/>
      <c r="D410" s="12" t="s">
        <v>569</v>
      </c>
      <c r="E410" s="12">
        <f>VLOOKUP(A410,'PA GPS 2026 '!$E$4:$P$461,12,0)</f>
        <v>30</v>
      </c>
      <c r="F410" s="82" t="e">
        <f>(E410*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0" s="50" t="s">
        <v>573</v>
      </c>
      <c r="J410" s="12" t="s">
        <v>569</v>
      </c>
    </row>
    <row r="411" spans="1:10" x14ac:dyDescent="0.25">
      <c r="A411" s="12" t="s">
        <v>397</v>
      </c>
      <c r="B411" s="50" t="str">
        <f t="shared" si="88"/>
        <v>Política Servicio al Ciudadano_DIMENSIÓN Gestión con Valores para Resultados</v>
      </c>
      <c r="C411" s="50"/>
      <c r="D411" s="12" t="s">
        <v>569</v>
      </c>
      <c r="E411" s="12">
        <f>VLOOKUP(A411,'PA GPS 2026 '!$E$4:$P$461,12,0)</f>
        <v>40</v>
      </c>
      <c r="F411" s="84" t="e">
        <f>+(E411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1" s="50" t="s">
        <v>573</v>
      </c>
      <c r="J411" s="12" t="s">
        <v>569</v>
      </c>
    </row>
    <row r="412" spans="1:10" x14ac:dyDescent="0.25">
      <c r="A412" s="12" t="s">
        <v>398</v>
      </c>
      <c r="B412" s="50" t="str">
        <f>VLOOKUP('Plantilla publicacion'!A412,'PA GPS 2026 '!$E$4:$M$461,9,0)</f>
        <v>Política Servicio al Ciudadano_DIMENSIÓN Gestión con Valores para Resultados</v>
      </c>
      <c r="C412" s="50"/>
      <c r="D412" s="12" t="s">
        <v>569</v>
      </c>
      <c r="E412" s="12">
        <f>VLOOKUP(A412,'PA GPS 2026 '!$E$4:$P$461,12,0)</f>
        <v>15</v>
      </c>
      <c r="F412" s="84" t="e">
        <f>+(E412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2" s="50" t="s">
        <v>573</v>
      </c>
      <c r="J412" s="12" t="s">
        <v>569</v>
      </c>
    </row>
    <row r="413" spans="1:10" x14ac:dyDescent="0.25">
      <c r="A413" s="12" t="s">
        <v>399</v>
      </c>
      <c r="B413" s="50" t="str">
        <f t="shared" ref="B413:B416" si="89">+B412</f>
        <v>Política Servicio al Ciudadano_DIMENSIÓN Gestión con Valores para Resultados</v>
      </c>
      <c r="C413" s="50"/>
      <c r="D413" s="12" t="s">
        <v>569</v>
      </c>
      <c r="E413" s="12">
        <f>VLOOKUP(A413,'PA GPS 2026 '!$E$4:$P$461,12,0)</f>
        <v>15</v>
      </c>
      <c r="F413" s="84" t="e">
        <f>+(E413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3" s="50" t="s">
        <v>573</v>
      </c>
      <c r="J413" s="12" t="s">
        <v>569</v>
      </c>
    </row>
    <row r="414" spans="1:10" x14ac:dyDescent="0.25">
      <c r="A414" s="12" t="s">
        <v>400</v>
      </c>
      <c r="B414" s="50" t="str">
        <f t="shared" si="89"/>
        <v>Política Servicio al Ciudadano_DIMENSIÓN Gestión con Valores para Resultados</v>
      </c>
      <c r="C414" s="50"/>
      <c r="D414" s="12" t="s">
        <v>569</v>
      </c>
      <c r="E414" s="12">
        <f>VLOOKUP(A414,'PA GPS 2026 '!$E$4:$P$461,12,0)</f>
        <v>15</v>
      </c>
      <c r="F414" s="84" t="e">
        <f>+(E414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4" s="50" t="s">
        <v>573</v>
      </c>
      <c r="J414" s="12" t="s">
        <v>569</v>
      </c>
    </row>
    <row r="415" spans="1:10" x14ac:dyDescent="0.25">
      <c r="A415" s="12" t="s">
        <v>401</v>
      </c>
      <c r="B415" s="50" t="str">
        <f t="shared" si="89"/>
        <v>Política Servicio al Ciudadano_DIMENSIÓN Gestión con Valores para Resultados</v>
      </c>
      <c r="C415" s="50"/>
      <c r="D415" s="12" t="s">
        <v>569</v>
      </c>
      <c r="E415" s="12">
        <f>VLOOKUP(A415,'PA GPS 2026 '!$E$4:$P$461,12,0)</f>
        <v>30</v>
      </c>
      <c r="F415" s="82" t="e">
        <f>(E415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5" s="50" t="s">
        <v>573</v>
      </c>
      <c r="J415" s="12" t="s">
        <v>569</v>
      </c>
    </row>
    <row r="416" spans="1:10" x14ac:dyDescent="0.25">
      <c r="A416" s="12" t="s">
        <v>402</v>
      </c>
      <c r="B416" s="50" t="str">
        <f t="shared" si="89"/>
        <v>Política Servicio al Ciudadano_DIMENSIÓN Gestión con Valores para Resultados</v>
      </c>
      <c r="C416" s="50"/>
      <c r="D416" s="12" t="s">
        <v>569</v>
      </c>
      <c r="E416" s="12">
        <f>VLOOKUP(A416,'PA GPS 2026 '!$E$4:$P$461,12,0)</f>
        <v>40</v>
      </c>
      <c r="F416" s="84" t="e">
        <f>+(E416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6" s="50" t="s">
        <v>573</v>
      </c>
      <c r="J416" s="12" t="s">
        <v>569</v>
      </c>
    </row>
    <row r="417" spans="1:10" x14ac:dyDescent="0.25">
      <c r="A417" s="12" t="s">
        <v>403</v>
      </c>
      <c r="B417" s="50" t="str">
        <f>VLOOKUP('Plantilla publicacion'!A417,'PA GPS 2026 '!$E$4:$M$461,9,0)</f>
        <v>Política Mejora Normativa _DIMENSIÓN Gestión con Valores para Resultados</v>
      </c>
      <c r="C417" s="50"/>
      <c r="D417" s="12" t="s">
        <v>569</v>
      </c>
      <c r="E417" s="12">
        <f>VLOOKUP(A417,'PA GPS 2026 '!$E$4:$P$461,12,0)</f>
        <v>15</v>
      </c>
      <c r="F417" s="12">
        <f>+E417</f>
        <v>15</v>
      </c>
      <c r="I417" s="50" t="s">
        <v>580</v>
      </c>
      <c r="J417" s="12" t="s">
        <v>569</v>
      </c>
    </row>
    <row r="418" spans="1:10" x14ac:dyDescent="0.25">
      <c r="A418" s="12" t="s">
        <v>404</v>
      </c>
      <c r="B418" s="50" t="str">
        <f t="shared" ref="B418:B420" si="90">+B417</f>
        <v>Política Mejora Normativa _DIMENSIÓN Gestión con Valores para Resultados</v>
      </c>
      <c r="C418" s="50"/>
      <c r="D418" s="12" t="s">
        <v>569</v>
      </c>
      <c r="E418" s="12">
        <f>VLOOKUP(A418,'PA GPS 2026 '!$E$4:$P$461,12,0)</f>
        <v>25</v>
      </c>
      <c r="F418" s="84" t="e">
        <f>+(E418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18" s="50" t="s">
        <v>580</v>
      </c>
      <c r="J418" s="12" t="s">
        <v>569</v>
      </c>
    </row>
    <row r="419" spans="1:10" x14ac:dyDescent="0.25">
      <c r="A419" s="12" t="s">
        <v>405</v>
      </c>
      <c r="B419" s="50" t="str">
        <f t="shared" si="90"/>
        <v>Política Mejora Normativa _DIMENSIÓN Gestión con Valores para Resultados</v>
      </c>
      <c r="C419" s="50"/>
      <c r="D419" s="12" t="s">
        <v>569</v>
      </c>
      <c r="E419" s="12">
        <f>VLOOKUP(A419,'PA GPS 2026 '!$E$4:$P$461,12,0)</f>
        <v>25</v>
      </c>
      <c r="F419" s="82" t="e">
        <f>(E419*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19" s="50" t="s">
        <v>580</v>
      </c>
      <c r="J419" s="12" t="s">
        <v>569</v>
      </c>
    </row>
    <row r="420" spans="1:10" x14ac:dyDescent="0.25">
      <c r="A420" s="12" t="s">
        <v>406</v>
      </c>
      <c r="B420" s="50" t="str">
        <f t="shared" si="90"/>
        <v>Política Mejora Normativa _DIMENSIÓN Gestión con Valores para Resultados</v>
      </c>
      <c r="C420" s="50"/>
      <c r="D420" s="12" t="s">
        <v>569</v>
      </c>
      <c r="E420" s="12">
        <f>VLOOKUP(A420,'PA GPS 2026 '!$E$4:$P$461,12,0)</f>
        <v>50</v>
      </c>
      <c r="F420" s="84" t="e">
        <f>+(E420*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0" s="50" t="s">
        <v>580</v>
      </c>
      <c r="J420" s="12" t="s">
        <v>569</v>
      </c>
    </row>
    <row r="421" spans="1:10" x14ac:dyDescent="0.25">
      <c r="A421" s="12" t="s">
        <v>407</v>
      </c>
      <c r="B421" s="50" t="str">
        <f>VLOOKUP('Plantilla publicacion'!A421,'PA GPS 2026 '!$E$4:$M$461,9,0)</f>
        <v>Política Mejora Normativa _DIMENSIÓN Gestión con Valores para Resultados</v>
      </c>
      <c r="C421" s="50"/>
      <c r="D421" s="12" t="s">
        <v>569</v>
      </c>
      <c r="E421" s="12">
        <f>VLOOKUP(A421,'PA GPS 2026 '!$E$4:$P$461,12,0)</f>
        <v>15</v>
      </c>
      <c r="F421" s="84" t="e">
        <f>+(E421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1" s="50" t="s">
        <v>580</v>
      </c>
      <c r="J421" s="12" t="s">
        <v>569</v>
      </c>
    </row>
    <row r="422" spans="1:10" x14ac:dyDescent="0.25">
      <c r="A422" s="12" t="s">
        <v>408</v>
      </c>
      <c r="B422" s="50" t="str">
        <f t="shared" ref="B422:B426" si="91">+B421</f>
        <v>Política Mejora Normativa _DIMENSIÓN Gestión con Valores para Resultados</v>
      </c>
      <c r="C422" s="50"/>
      <c r="D422" s="12" t="s">
        <v>569</v>
      </c>
      <c r="E422" s="12">
        <f>VLOOKUP(A422,'PA GPS 2026 '!$E$4:$P$461,12,0)</f>
        <v>20</v>
      </c>
      <c r="F422" s="84" t="e">
        <f>+(E422*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2" s="50" t="s">
        <v>580</v>
      </c>
      <c r="J422" s="12" t="s">
        <v>569</v>
      </c>
    </row>
    <row r="423" spans="1:10" x14ac:dyDescent="0.25">
      <c r="A423" s="12" t="s">
        <v>409</v>
      </c>
      <c r="B423" s="50" t="str">
        <f t="shared" si="91"/>
        <v>Política Mejora Normativa _DIMENSIÓN Gestión con Valores para Resultados</v>
      </c>
      <c r="C423" s="50"/>
      <c r="D423" s="12" t="s">
        <v>569</v>
      </c>
      <c r="E423" s="12">
        <f>VLOOKUP(A423,'PA GPS 2026 '!$E$4:$P$461,12,0)</f>
        <v>20</v>
      </c>
      <c r="F423" s="82" t="e">
        <f>(E423*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23" s="50" t="s">
        <v>580</v>
      </c>
      <c r="J423" s="12" t="s">
        <v>569</v>
      </c>
    </row>
    <row r="424" spans="1:10" x14ac:dyDescent="0.25">
      <c r="A424" s="12" t="s">
        <v>410</v>
      </c>
      <c r="B424" s="50" t="str">
        <f t="shared" si="91"/>
        <v>Política Mejora Normativa _DIMENSIÓN Gestión con Valores para Resultados</v>
      </c>
      <c r="C424" s="50"/>
      <c r="D424" s="12" t="s">
        <v>569</v>
      </c>
      <c r="E424" s="12">
        <f>VLOOKUP(A424,'PA GPS 2026 '!$E$4:$P$461,12,0)</f>
        <v>20</v>
      </c>
      <c r="F424" s="84" t="e">
        <f>+(E424*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4" s="50" t="s">
        <v>580</v>
      </c>
      <c r="J424" s="12" t="s">
        <v>569</v>
      </c>
    </row>
    <row r="425" spans="1:10" x14ac:dyDescent="0.25">
      <c r="A425" s="12" t="s">
        <v>411</v>
      </c>
      <c r="B425" s="50" t="str">
        <f t="shared" si="91"/>
        <v>Política Mejora Normativa _DIMENSIÓN Gestión con Valores para Resultados</v>
      </c>
      <c r="C425" s="50"/>
      <c r="D425" s="12" t="s">
        <v>569</v>
      </c>
      <c r="E425" s="12">
        <f>VLOOKUP(A425,'PA GPS 2026 '!$E$4:$P$461,12,0)</f>
        <v>20</v>
      </c>
      <c r="F425" s="84" t="e">
        <f>+(E425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5" s="50" t="s">
        <v>580</v>
      </c>
      <c r="J425" s="12" t="s">
        <v>569</v>
      </c>
    </row>
    <row r="426" spans="1:10" x14ac:dyDescent="0.25">
      <c r="A426" s="12" t="s">
        <v>412</v>
      </c>
      <c r="B426" s="50" t="str">
        <f t="shared" si="91"/>
        <v>Política Mejora Normativa _DIMENSIÓN Gestión con Valores para Resultados</v>
      </c>
      <c r="C426" s="50"/>
      <c r="D426" s="12" t="s">
        <v>569</v>
      </c>
      <c r="E426" s="12">
        <f>VLOOKUP(A426,'PA GPS 2026 '!$E$4:$P$461,12,0)</f>
        <v>20</v>
      </c>
      <c r="F426" s="82" t="e">
        <f>(E426*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26" s="50" t="s">
        <v>580</v>
      </c>
      <c r="J426" s="12" t="s">
        <v>569</v>
      </c>
    </row>
    <row r="427" spans="1:10" x14ac:dyDescent="0.25">
      <c r="A427" s="12" t="s">
        <v>413</v>
      </c>
      <c r="B427" s="50" t="str">
        <f>VLOOKUP('Plantilla publicacion'!A427,'PA GPS 2026 '!$E$4:$M$461,9,0)</f>
        <v>Política Gestión Presupuestal y Eficiencia del Gasto Público _DIMENSIÓN Direccionamiento Estratégico y Planeación</v>
      </c>
      <c r="C427" s="50"/>
      <c r="D427" s="12" t="s">
        <v>576</v>
      </c>
      <c r="E427" s="12">
        <f>VLOOKUP(A427,'PA GPS 2026 '!$E$4:$P$461,12,0)</f>
        <v>15</v>
      </c>
      <c r="F427" s="84" t="e">
        <f>+(E427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7" s="50" t="s">
        <v>585</v>
      </c>
      <c r="J427" s="12" t="s">
        <v>576</v>
      </c>
    </row>
    <row r="428" spans="1:10" x14ac:dyDescent="0.25">
      <c r="A428" s="12" t="s">
        <v>414</v>
      </c>
      <c r="B428" s="50" t="str">
        <f t="shared" ref="B428:B430" si="92">+B427</f>
        <v>Política Gestión Presupuestal y Eficiencia del Gasto Público _DIMENSIÓN Direccionamiento Estratégico y Planeación</v>
      </c>
      <c r="C428" s="50"/>
      <c r="D428" s="12" t="s">
        <v>576</v>
      </c>
      <c r="E428" s="12">
        <f>VLOOKUP(A428,'PA GPS 2026 '!$E$4:$P$461,12,0)</f>
        <v>30</v>
      </c>
      <c r="F428" s="84" t="e">
        <f>+(E428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8" s="50" t="s">
        <v>585</v>
      </c>
      <c r="J428" s="12" t="s">
        <v>576</v>
      </c>
    </row>
    <row r="429" spans="1:10" x14ac:dyDescent="0.25">
      <c r="A429" s="12" t="s">
        <v>415</v>
      </c>
      <c r="B429" s="50" t="str">
        <f t="shared" si="92"/>
        <v>Política Gestión Presupuestal y Eficiencia del Gasto Público _DIMENSIÓN Direccionamiento Estratégico y Planeación</v>
      </c>
      <c r="C429" s="50"/>
      <c r="D429" s="12" t="s">
        <v>576</v>
      </c>
      <c r="E429" s="12">
        <f>VLOOKUP(A429,'PA GPS 2026 '!$E$4:$P$461,12,0)</f>
        <v>30</v>
      </c>
      <c r="F429" s="84" t="e">
        <f>+(E429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29" s="50" t="s">
        <v>585</v>
      </c>
      <c r="J429" s="12" t="s">
        <v>576</v>
      </c>
    </row>
    <row r="430" spans="1:10" x14ac:dyDescent="0.25">
      <c r="A430" s="12" t="s">
        <v>416</v>
      </c>
      <c r="B430" s="50" t="str">
        <f t="shared" si="92"/>
        <v>Política Gestión Presupuestal y Eficiencia del Gasto Público _DIMENSIÓN Direccionamiento Estratégico y Planeación</v>
      </c>
      <c r="C430" s="50"/>
      <c r="D430" s="12" t="s">
        <v>576</v>
      </c>
      <c r="E430" s="12">
        <f>VLOOKUP(A430,'PA GPS 2026 '!$E$4:$P$461,12,0)</f>
        <v>40</v>
      </c>
      <c r="F430" s="12" t="e">
        <f>+(E430*100)/($E$150+$E$168+$E$174+$E$177+$E$183+$E$190+$E$199+$E$336+$E$342+$E$430+#REF!)</f>
        <v>#REF!</v>
      </c>
      <c r="I430" s="50" t="s">
        <v>585</v>
      </c>
      <c r="J430" s="12" t="s">
        <v>576</v>
      </c>
    </row>
    <row r="431" spans="1:10" x14ac:dyDescent="0.25">
      <c r="A431" s="12" t="s">
        <v>417</v>
      </c>
      <c r="B431" s="50" t="str">
        <f>VLOOKUP('Plantilla publicacion'!A431,'PA GPS 2026 '!$E$4:$M$461,9,0)</f>
        <v>Política Mejora Normativa _DIMENSIÓN Gestión con Valores para Resultados</v>
      </c>
      <c r="C431" s="50"/>
      <c r="D431" s="12" t="s">
        <v>569</v>
      </c>
      <c r="E431" s="12">
        <f>VLOOKUP(A431,'PA GPS 2026 '!$E$4:$P$461,12,0)</f>
        <v>10</v>
      </c>
      <c r="F431" s="12" t="e">
        <f>+(E431*100)/($E$151+$E$153+$E$154+$E$155+$E$169+$E$170+$E$171+$E$172+$E$173+$E$175+$E$176+$E$178+$E$179+$E$180+$E$181+$E$182+$E$184+$E$185+$E$186+$E$187+$E$188+$E$189+$E$191+$E$192+$E$193+$E$194+$E$200+$E$201+$E$337+$E$339+$E$341+$E$343+$E$344+$E$431+$E$432+$E$433+$E$434+#REF!+#REF!)</f>
        <v>#REF!</v>
      </c>
      <c r="I431" s="50" t="s">
        <v>580</v>
      </c>
      <c r="J431" s="12" t="s">
        <v>569</v>
      </c>
    </row>
    <row r="432" spans="1:10" x14ac:dyDescent="0.25">
      <c r="A432" s="12" t="s">
        <v>418</v>
      </c>
      <c r="B432" s="50" t="str">
        <f t="shared" ref="B432:B448" si="93">+B431</f>
        <v>Política Mejora Normativa _DIMENSIÓN Gestión con Valores para Resultados</v>
      </c>
      <c r="C432" s="50"/>
      <c r="D432" s="12" t="s">
        <v>569</v>
      </c>
      <c r="E432" s="12">
        <f>VLOOKUP(A432,'PA GPS 2026 '!$E$4:$P$461,12,0)</f>
        <v>25</v>
      </c>
      <c r="F432" s="12" t="e">
        <f>+(E432*100)/($E$151+$E$153+$E$154+$E$155+$E$169+$E$170+$E$171+$E$172+$E$173+$E$175+$E$176+$E$178+$E$179+$E$180+$E$181+$E$182+$E$184+$E$185+$E$186+$E$187+$E$188+$E$189+$E$191+$E$192+$E$193+$E$194+$E$200+$E$201+$E$337+$E$339+$E$341+$E$343+$E$344+$E$431+$E$432+$E$433+$E$434+#REF!+#REF!)</f>
        <v>#REF!</v>
      </c>
      <c r="I432" s="50" t="s">
        <v>580</v>
      </c>
      <c r="J432" s="12" t="s">
        <v>569</v>
      </c>
    </row>
    <row r="433" spans="1:10" x14ac:dyDescent="0.25">
      <c r="A433" s="12" t="s">
        <v>419</v>
      </c>
      <c r="B433" s="50" t="str">
        <f t="shared" si="93"/>
        <v>Política Mejora Normativa _DIMENSIÓN Gestión con Valores para Resultados</v>
      </c>
      <c r="C433" s="50"/>
      <c r="D433" s="12" t="s">
        <v>569</v>
      </c>
      <c r="E433" s="12">
        <f>VLOOKUP(A433,'PA GPS 2026 '!$E$4:$P$461,12,0)</f>
        <v>25</v>
      </c>
      <c r="F433" s="12" t="e">
        <f>+(E433*100)/($E$151+$E$153+$E$154+$E$155+$E$169+$E$170+$E$171+$E$172+$E$173+$E$175+$E$176+$E$178+$E$179+$E$180+$E$181+$E$182+$E$184+$E$185+$E$186+$E$187+$E$188+$E$189+$E$191+$E$192+$E$193+$E$194+$E$200+$E$201+$E$337+$E$339+$E$341+$E$343+$E$344+$E$431+$E$432+$E$433+$E$434+#REF!+#REF!)</f>
        <v>#REF!</v>
      </c>
      <c r="I433" s="50" t="s">
        <v>580</v>
      </c>
      <c r="J433" s="12" t="s">
        <v>569</v>
      </c>
    </row>
    <row r="434" spans="1:10" x14ac:dyDescent="0.25">
      <c r="A434" s="12" t="s">
        <v>420</v>
      </c>
      <c r="B434" s="50" t="str">
        <f t="shared" si="93"/>
        <v>Política Mejora Normativa _DIMENSIÓN Gestión con Valores para Resultados</v>
      </c>
      <c r="C434" s="50"/>
      <c r="D434" s="12" t="s">
        <v>569</v>
      </c>
      <c r="E434" s="12">
        <f>VLOOKUP(A434,'PA GPS 2026 '!$E$4:$P$461,12,0)</f>
        <v>25</v>
      </c>
      <c r="F434" s="12" t="e">
        <f>+(E434*100)/($E$151+$E$153+$E$154+$E$155+$E$169+$E$170+$E$171+$E$172+$E$173+$E$175+$E$176+$E$178+$E$179+$E$180+$E$181+$E$182+$E$184+$E$185+$E$186+$E$187+$E$188+$E$189+$E$191+$E$192+$E$193+$E$194+$E$200+$E$201+$E$337+$E$339+$E$341+$E$343+$E$344+$E$431+$E$432+$E$433+$E$434+#REF!+#REF!)</f>
        <v>#REF!</v>
      </c>
      <c r="I434" s="50" t="s">
        <v>580</v>
      </c>
      <c r="J434" s="12" t="s">
        <v>569</v>
      </c>
    </row>
    <row r="435" spans="1:10" x14ac:dyDescent="0.25">
      <c r="A435" s="12" t="s">
        <v>421</v>
      </c>
      <c r="B435" s="50" t="str">
        <f t="shared" si="93"/>
        <v>Política Mejora Normativa _DIMENSIÓN Gestión con Valores para Resultados</v>
      </c>
      <c r="C435" s="50"/>
      <c r="D435" s="12" t="s">
        <v>569</v>
      </c>
      <c r="E435" s="12">
        <f>VLOOKUP(A435,'PA GPS 2026 '!$E$4:$P$461,12,0)</f>
        <v>25</v>
      </c>
      <c r="F435" s="82" t="e">
        <f>(E435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35" s="50" t="s">
        <v>580</v>
      </c>
      <c r="J435" s="12" t="s">
        <v>569</v>
      </c>
    </row>
    <row r="436" spans="1:10" x14ac:dyDescent="0.25">
      <c r="A436" s="12" t="s">
        <v>244</v>
      </c>
      <c r="B436" s="50" t="str">
        <f t="shared" si="93"/>
        <v>Política Mejora Normativa _DIMENSIÓN Gestión con Valores para Resultados</v>
      </c>
      <c r="C436" s="50"/>
      <c r="D436" s="12" t="s">
        <v>569</v>
      </c>
      <c r="E436" s="12">
        <f>VLOOKUP(A436,'PA GPS 2026 '!$E$4:$P$461,12,0)</f>
        <v>20</v>
      </c>
      <c r="F436" s="84" t="e">
        <f>+(E436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36" s="50" t="s">
        <v>580</v>
      </c>
      <c r="J436" s="12" t="s">
        <v>569</v>
      </c>
    </row>
    <row r="437" spans="1:10" x14ac:dyDescent="0.25">
      <c r="A437" s="12" t="s">
        <v>246</v>
      </c>
      <c r="B437" s="50" t="str">
        <f t="shared" si="93"/>
        <v>Política Mejora Normativa _DIMENSIÓN Gestión con Valores para Resultados</v>
      </c>
      <c r="C437" s="50"/>
      <c r="D437" s="12" t="s">
        <v>569</v>
      </c>
      <c r="E437" s="12">
        <f>VLOOKUP(A437,'PA GPS 2026 '!$E$4:$P$461,12,0)</f>
        <v>90</v>
      </c>
      <c r="F437" s="84" t="e">
        <f>+(E437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37" s="50" t="s">
        <v>580</v>
      </c>
      <c r="J437" s="12" t="s">
        <v>569</v>
      </c>
    </row>
    <row r="438" spans="1:10" x14ac:dyDescent="0.25">
      <c r="A438" s="12" t="s">
        <v>247</v>
      </c>
      <c r="B438" s="50" t="str">
        <f t="shared" si="93"/>
        <v>Política Mejora Normativa _DIMENSIÓN Gestión con Valores para Resultados</v>
      </c>
      <c r="C438" s="50"/>
      <c r="D438" s="12" t="s">
        <v>569</v>
      </c>
      <c r="E438" s="12">
        <f>VLOOKUP(A438,'PA GPS 2026 '!$E$4:$P$461,12,0)</f>
        <v>10</v>
      </c>
      <c r="F438" s="84" t="e">
        <f>+(E438*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38" s="50" t="s">
        <v>580</v>
      </c>
      <c r="J438" s="12" t="s">
        <v>569</v>
      </c>
    </row>
    <row r="439" spans="1:10" x14ac:dyDescent="0.25">
      <c r="A439" s="12" t="s">
        <v>248</v>
      </c>
      <c r="B439" s="50" t="str">
        <f t="shared" si="93"/>
        <v>Política Mejora Normativa _DIMENSIÓN Gestión con Valores para Resultados</v>
      </c>
      <c r="C439" s="50"/>
      <c r="D439" s="12" t="s">
        <v>569</v>
      </c>
      <c r="E439" s="12">
        <f>VLOOKUP(A439,'PA GPS 2026 '!$E$4:$P$461,12,0)</f>
        <v>40</v>
      </c>
      <c r="F439" s="84" t="e">
        <f>+(E439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39" s="50" t="s">
        <v>580</v>
      </c>
      <c r="J439" s="12" t="s">
        <v>569</v>
      </c>
    </row>
    <row r="440" spans="1:10" x14ac:dyDescent="0.25">
      <c r="A440" s="12" t="s">
        <v>249</v>
      </c>
      <c r="B440" s="50" t="str">
        <f t="shared" si="93"/>
        <v>Política Mejora Normativa _DIMENSIÓN Gestión con Valores para Resultados</v>
      </c>
      <c r="C440" s="50"/>
      <c r="D440" s="12" t="s">
        <v>569</v>
      </c>
      <c r="E440" s="12">
        <f>VLOOKUP(A440,'PA GPS 2026 '!$E$4:$P$461,12,0)</f>
        <v>20</v>
      </c>
      <c r="F440" s="12">
        <f>+E440</f>
        <v>20</v>
      </c>
      <c r="I440" s="50" t="s">
        <v>580</v>
      </c>
      <c r="J440" s="12" t="s">
        <v>569</v>
      </c>
    </row>
    <row r="441" spans="1:10" x14ac:dyDescent="0.25">
      <c r="A441" s="12" t="s">
        <v>250</v>
      </c>
      <c r="B441" s="50" t="str">
        <f t="shared" si="93"/>
        <v>Política Mejora Normativa _DIMENSIÓN Gestión con Valores para Resultados</v>
      </c>
      <c r="C441" s="50"/>
      <c r="D441" s="12" t="s">
        <v>569</v>
      </c>
      <c r="E441" s="12">
        <f>VLOOKUP(A441,'PA GPS 2026 '!$E$4:$P$461,12,0)</f>
        <v>0</v>
      </c>
      <c r="F441" s="12">
        <f>+E441</f>
        <v>0</v>
      </c>
      <c r="I441" s="50" t="s">
        <v>580</v>
      </c>
      <c r="J441" s="12" t="s">
        <v>569</v>
      </c>
    </row>
    <row r="442" spans="1:10" x14ac:dyDescent="0.25">
      <c r="A442" s="12" t="s">
        <v>1461</v>
      </c>
      <c r="B442" s="50" t="str">
        <f t="shared" si="93"/>
        <v>Política Mejora Normativa _DIMENSIÓN Gestión con Valores para Resultados</v>
      </c>
      <c r="C442" s="50"/>
      <c r="D442" s="12" t="s">
        <v>569</v>
      </c>
      <c r="E442" s="12">
        <f>VLOOKUP(A442,'PA GPS 2026 '!$E$4:$P$461,12,0)</f>
        <v>20</v>
      </c>
      <c r="F442" s="12">
        <f>+E442</f>
        <v>20</v>
      </c>
      <c r="I442" s="50" t="s">
        <v>580</v>
      </c>
      <c r="J442" s="12" t="s">
        <v>569</v>
      </c>
    </row>
    <row r="443" spans="1:10" x14ac:dyDescent="0.25">
      <c r="A443" s="12" t="s">
        <v>1464</v>
      </c>
      <c r="B443" s="50" t="str">
        <f t="shared" si="93"/>
        <v>Política Mejora Normativa _DIMENSIÓN Gestión con Valores para Resultados</v>
      </c>
      <c r="C443" s="50"/>
      <c r="D443" s="12" t="s">
        <v>569</v>
      </c>
      <c r="E443" s="12">
        <f>VLOOKUP(A443,'PA GPS 2026 '!$E$4:$P$461,12,0)</f>
        <v>60</v>
      </c>
      <c r="F443" s="84" t="e">
        <f>+(E443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43" s="50" t="s">
        <v>580</v>
      </c>
      <c r="J443" s="12" t="s">
        <v>569</v>
      </c>
    </row>
    <row r="444" spans="1:10" x14ac:dyDescent="0.25">
      <c r="A444" s="12" t="s">
        <v>251</v>
      </c>
      <c r="B444" s="50" t="str">
        <f t="shared" si="93"/>
        <v>Política Mejora Normativa _DIMENSIÓN Gestión con Valores para Resultados</v>
      </c>
      <c r="C444" s="50"/>
      <c r="D444" s="12" t="s">
        <v>569</v>
      </c>
      <c r="E444" s="12">
        <f>VLOOKUP(A444,'PA GPS 2026 '!$E$4:$P$461,12,0)</f>
        <v>40</v>
      </c>
      <c r="F444" s="82" t="e">
        <f>(E444*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44" s="50" t="s">
        <v>580</v>
      </c>
      <c r="J444" s="12" t="s">
        <v>569</v>
      </c>
    </row>
    <row r="445" spans="1:10" x14ac:dyDescent="0.25">
      <c r="A445" s="12" t="s">
        <v>252</v>
      </c>
      <c r="B445" s="50" t="str">
        <f t="shared" si="93"/>
        <v>Política Mejora Normativa _DIMENSIÓN Gestión con Valores para Resultados</v>
      </c>
      <c r="C445" s="50"/>
      <c r="D445" s="12" t="s">
        <v>569</v>
      </c>
      <c r="E445" s="12">
        <f>VLOOKUP(A445,'PA GPS 2026 '!$E$4:$P$461,12,0)</f>
        <v>50</v>
      </c>
      <c r="F445" s="84" t="e">
        <f>+(E445*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45" s="50" t="s">
        <v>580</v>
      </c>
      <c r="J445" s="12" t="s">
        <v>569</v>
      </c>
    </row>
    <row r="446" spans="1:10" x14ac:dyDescent="0.25">
      <c r="A446" s="12" t="s">
        <v>253</v>
      </c>
      <c r="B446" s="50" t="str">
        <f t="shared" si="93"/>
        <v>Política Mejora Normativa _DIMENSIÓN Gestión con Valores para Resultados</v>
      </c>
      <c r="C446" s="50"/>
      <c r="D446" s="12" t="s">
        <v>569</v>
      </c>
      <c r="E446" s="12">
        <f>VLOOKUP(A446,'PA GPS 2026 '!$E$4:$P$461,12,0)</f>
        <v>0</v>
      </c>
      <c r="F446" s="12">
        <f>+E446</f>
        <v>0</v>
      </c>
      <c r="I446" s="50" t="s">
        <v>580</v>
      </c>
      <c r="J446" s="12" t="s">
        <v>569</v>
      </c>
    </row>
    <row r="447" spans="1:10" x14ac:dyDescent="0.25">
      <c r="A447" s="12" t="s">
        <v>1468</v>
      </c>
      <c r="B447" s="50" t="str">
        <f t="shared" si="93"/>
        <v>Política Mejora Normativa _DIMENSIÓN Gestión con Valores para Resultados</v>
      </c>
      <c r="C447" s="50"/>
      <c r="D447" s="12" t="s">
        <v>569</v>
      </c>
      <c r="E447" s="12">
        <f>VLOOKUP(A447,'PA GPS 2026 '!$E$4:$P$461,12,0)</f>
        <v>50</v>
      </c>
      <c r="F447" s="12">
        <f>+E447</f>
        <v>50</v>
      </c>
      <c r="I447" s="50" t="s">
        <v>580</v>
      </c>
      <c r="J447" s="12" t="s">
        <v>569</v>
      </c>
    </row>
    <row r="448" spans="1:10" x14ac:dyDescent="0.25">
      <c r="A448" s="12" t="s">
        <v>1469</v>
      </c>
      <c r="B448" s="50" t="str">
        <f t="shared" si="93"/>
        <v>Política Mejora Normativa _DIMENSIÓN Gestión con Valores para Resultados</v>
      </c>
      <c r="C448" s="50"/>
      <c r="D448" s="12" t="s">
        <v>569</v>
      </c>
      <c r="E448" s="12">
        <f>VLOOKUP(A448,'PA GPS 2026 '!$E$4:$P$461,12,0)</f>
        <v>0</v>
      </c>
      <c r="F448" s="82" t="e">
        <f>(E448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48" s="50" t="s">
        <v>580</v>
      </c>
      <c r="J448" s="12" t="s">
        <v>569</v>
      </c>
    </row>
    <row r="449" spans="1:10" x14ac:dyDescent="0.25">
      <c r="A449" s="12" t="s">
        <v>261</v>
      </c>
      <c r="B449" s="50" t="str">
        <f>VLOOKUP('Plantilla publicacion'!A449,'PA GPS 2026 '!$E$4:$M$461,9,0)</f>
        <v>Política Servicio al Ciudadano_DIMENSIÓN Gestión con Valores para Resultados</v>
      </c>
      <c r="C449" s="50"/>
      <c r="D449" s="12" t="s">
        <v>569</v>
      </c>
      <c r="E449" s="12">
        <f>VLOOKUP(A449,'PA GPS 2026 '!$E$4:$P$461,12,0)</f>
        <v>100</v>
      </c>
      <c r="F449" s="84" t="e">
        <f>+(E449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49" s="50" t="s">
        <v>573</v>
      </c>
      <c r="J449" s="12" t="s">
        <v>569</v>
      </c>
    </row>
    <row r="450" spans="1:10" x14ac:dyDescent="0.25">
      <c r="A450" s="12" t="s">
        <v>263</v>
      </c>
      <c r="B450" s="50" t="str">
        <f t="shared" ref="B450:B452" si="94">+B449</f>
        <v>Política Servicio al Ciudadano_DIMENSIÓN Gestión con Valores para Resultados</v>
      </c>
      <c r="C450" s="50"/>
      <c r="D450" s="12" t="s">
        <v>569</v>
      </c>
      <c r="E450" s="12">
        <f>VLOOKUP(A450,'PA GPS 2026 '!$E$4:$P$461,12,0)</f>
        <v>10</v>
      </c>
      <c r="F450" s="12">
        <f>+E450</f>
        <v>10</v>
      </c>
      <c r="I450" s="50" t="s">
        <v>573</v>
      </c>
      <c r="J450" s="12" t="s">
        <v>569</v>
      </c>
    </row>
    <row r="451" spans="1:10" x14ac:dyDescent="0.25">
      <c r="A451" s="12" t="s">
        <v>265</v>
      </c>
      <c r="B451" s="50" t="str">
        <f t="shared" si="94"/>
        <v>Política Servicio al Ciudadano_DIMENSIÓN Gestión con Valores para Resultados</v>
      </c>
      <c r="C451" s="50"/>
      <c r="D451" s="12" t="s">
        <v>569</v>
      </c>
      <c r="E451" s="12">
        <f>VLOOKUP(A451,'PA GPS 2026 '!$E$4:$P$461,12,0)</f>
        <v>60</v>
      </c>
      <c r="F451" s="84" t="e">
        <f>+(E451*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51" s="50" t="s">
        <v>573</v>
      </c>
      <c r="J451" s="12" t="s">
        <v>569</v>
      </c>
    </row>
    <row r="452" spans="1:10" x14ac:dyDescent="0.25">
      <c r="A452" s="12" t="s">
        <v>266</v>
      </c>
      <c r="B452" s="50" t="str">
        <f t="shared" si="94"/>
        <v>Política Servicio al Ciudadano_DIMENSIÓN Gestión con Valores para Resultados</v>
      </c>
      <c r="C452" s="50"/>
      <c r="D452" s="12" t="s">
        <v>569</v>
      </c>
      <c r="E452" s="12">
        <f>VLOOKUP(A452,'PA GPS 2026 '!$E$4:$P$461,12,0)</f>
        <v>30</v>
      </c>
      <c r="F452" s="12">
        <f>+E452</f>
        <v>30</v>
      </c>
      <c r="I452" s="50" t="s">
        <v>573</v>
      </c>
      <c r="J452" s="12" t="s">
        <v>569</v>
      </c>
    </row>
    <row r="453" spans="1:10" x14ac:dyDescent="0.25">
      <c r="A453" s="12" t="s">
        <v>269</v>
      </c>
      <c r="B453" s="50" t="str">
        <f>VLOOKUP('Plantilla publicacion'!A453,'PA GPS 2026 '!$E$4:$M$461,9,0)</f>
        <v>Política Fortalecimiento Organizacional y Simplificación de Procesos _DIMENSIÓN Gestión con Valores para Resultados</v>
      </c>
      <c r="C453" s="50"/>
      <c r="D453" s="12" t="s">
        <v>569</v>
      </c>
      <c r="E453" s="12">
        <f>VLOOKUP(A453,'PA GPS 2026 '!$E$4:$P$461,12,0)</f>
        <v>100</v>
      </c>
      <c r="F453" s="84" t="e">
        <f>+(E453*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53" s="50" t="s">
        <v>571</v>
      </c>
      <c r="J453" s="12" t="s">
        <v>569</v>
      </c>
    </row>
    <row r="454" spans="1:10" x14ac:dyDescent="0.25">
      <c r="A454" s="12" t="s">
        <v>271</v>
      </c>
      <c r="B454" s="50" t="str">
        <f t="shared" ref="B454:B460" si="95">+B453</f>
        <v>Política Fortalecimiento Organizacional y Simplificación de Procesos _DIMENSIÓN Gestión con Valores para Resultados</v>
      </c>
      <c r="C454" s="50"/>
      <c r="D454" s="12" t="s">
        <v>569</v>
      </c>
      <c r="E454" s="12">
        <f>VLOOKUP(A454,'PA GPS 2026 '!$E$4:$P$461,12,0)</f>
        <v>15</v>
      </c>
      <c r="F454" s="12">
        <f>+E454</f>
        <v>15</v>
      </c>
      <c r="I454" s="50" t="s">
        <v>571</v>
      </c>
      <c r="J454" s="12" t="s">
        <v>569</v>
      </c>
    </row>
    <row r="455" spans="1:10" x14ac:dyDescent="0.25">
      <c r="A455" s="12" t="s">
        <v>272</v>
      </c>
      <c r="B455" s="50" t="str">
        <f t="shared" si="95"/>
        <v>Política Fortalecimiento Organizacional y Simplificación de Procesos _DIMENSIÓN Gestión con Valores para Resultados</v>
      </c>
      <c r="C455" s="50"/>
      <c r="D455" s="12" t="s">
        <v>569</v>
      </c>
      <c r="E455" s="12">
        <f>VLOOKUP(A455,'PA GPS 2026 '!$E$4:$P$461,12,0)</f>
        <v>15</v>
      </c>
      <c r="F455" s="82" t="e">
        <f>(E455*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55" s="50" t="s">
        <v>571</v>
      </c>
      <c r="J455" s="12" t="s">
        <v>569</v>
      </c>
    </row>
    <row r="456" spans="1:10" x14ac:dyDescent="0.25">
      <c r="A456" s="12" t="s">
        <v>273</v>
      </c>
      <c r="B456" s="50" t="str">
        <f t="shared" si="95"/>
        <v>Política Fortalecimiento Organizacional y Simplificación de Procesos _DIMENSIÓN Gestión con Valores para Resultados</v>
      </c>
      <c r="C456" s="50"/>
      <c r="D456" s="12" t="s">
        <v>569</v>
      </c>
      <c r="E456" s="12">
        <f>VLOOKUP(A456,'PA GPS 2026 '!$E$4:$P$461,12,0)</f>
        <v>20</v>
      </c>
      <c r="F456" s="84" t="e">
        <f>+(E456*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56" s="50" t="s">
        <v>571</v>
      </c>
      <c r="J456" s="12" t="s">
        <v>569</v>
      </c>
    </row>
    <row r="457" spans="1:10" x14ac:dyDescent="0.25">
      <c r="A457" s="12" t="s">
        <v>274</v>
      </c>
      <c r="B457" s="50" t="str">
        <f t="shared" si="95"/>
        <v>Política Fortalecimiento Organizacional y Simplificación de Procesos _DIMENSIÓN Gestión con Valores para Resultados</v>
      </c>
      <c r="C457" s="50"/>
      <c r="D457" s="12" t="s">
        <v>569</v>
      </c>
      <c r="E457" s="12">
        <f>VLOOKUP(A457,'PA GPS 2026 '!$E$4:$P$461,12,0)</f>
        <v>20</v>
      </c>
      <c r="F457" s="84" t="e">
        <f>+(E457*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57" s="50" t="s">
        <v>571</v>
      </c>
      <c r="J457" s="12" t="s">
        <v>569</v>
      </c>
    </row>
    <row r="458" spans="1:10" x14ac:dyDescent="0.25">
      <c r="A458" s="12" t="s">
        <v>1480</v>
      </c>
      <c r="B458" s="50" t="str">
        <f t="shared" si="95"/>
        <v>Política Fortalecimiento Organizacional y Simplificación de Procesos _DIMENSIÓN Gestión con Valores para Resultados</v>
      </c>
      <c r="C458" s="50"/>
      <c r="D458" s="12" t="s">
        <v>569</v>
      </c>
      <c r="E458" s="12">
        <f>VLOOKUP(A458,'PA GPS 2026 '!$E$4:$P$461,12,0)</f>
        <v>10</v>
      </c>
      <c r="F458" s="82" t="e">
        <f>(E458*100)/($E$23+$E$26+$E$29+$E$32+$E$35+$E$60+$E$66+$E$69+$E$74+$E$79+$E$86+$E$90+$E$94+$E$97+$E$102+$E$108+$E$115+$E$120+$E$123+$E$128+$E$132+$E$135+$E$139+$E$142+$E$145+$E$156+$E$160+$E$195+$E$202+$E$205+$E$211+$E$216+$E$220+$E$226+$E$231+$E$235+$E$244+$E$248+$E$254+$E$259+$E$262+$E$266+$E$268+$E$282+$E$285+$E$290+$E$292+$E$294+$E$296+$E$299+$E$302+$E$309+$E$316+$E$327+$E$333+$E$345+$E$348+$E$351+$E$355+$E$359+$E$363+$E$368+$E$377+$E$382+$E$387+$E$392+$E$398+$E$406+$E$410+$E$415+$E$419+$E$423+$E$426+$E$435+$E$444+$E$448+$E$455+$E$458+#REF!+#REF!+#REF!+#REF!)</f>
        <v>#REF!</v>
      </c>
      <c r="I458" s="50" t="s">
        <v>571</v>
      </c>
      <c r="J458" s="12" t="s">
        <v>569</v>
      </c>
    </row>
    <row r="459" spans="1:10" x14ac:dyDescent="0.25">
      <c r="A459" s="12" t="s">
        <v>1483</v>
      </c>
      <c r="B459" s="50" t="str">
        <f t="shared" si="95"/>
        <v>Política Fortalecimiento Organizacional y Simplificación de Procesos _DIMENSIÓN Gestión con Valores para Resultados</v>
      </c>
      <c r="C459" s="50"/>
      <c r="D459" s="12" t="s">
        <v>569</v>
      </c>
      <c r="E459" s="12">
        <f>VLOOKUP(A459,'PA GPS 2026 '!$E$4:$P$461,12,0)</f>
        <v>10</v>
      </c>
      <c r="F459" s="84" t="e">
        <f>+(E459*100)/($E$24+$E$25+$E$27+$E$28+$E$30+$E$31+$E$33+$E$34+$E$36+$E$37+$E$61+$E$62+$E$63+$E$64+$E$65+$E$67+$E$68+$E$70+$E$71+$E$72+$E$73+$E$75+$E$76+$E$77+$E$78+$E$80+$E$81+$E$82+$E$83+$E$84+$E$85+$E$87+$E$88+$E$89+$E$91+$E$92+$E$93+$E$95+$E$96+$E$98+$E$99+$E$100+$E$101+$E$103+$E$104+$E$105+$E$106+$E$107+$E$109+$E$110+E$111+$E$116+$E$117+$E$118+$E$119+$E$121+$E$122+$E$124+$E$125+$E$126+$E$127+$E$129+$E$130+$E$131+$E$133+$E$134+$E$136+$E$137+$E$138+$E$140+$E$141+$E$143+$E$144+$E$146+$E$147+$E$148+$E$149+$E$157+$E$161+$E$162+$E$163+$E$164+$E$165+$E$166+$E$167+$E$196+$E$197+$E$198+$E$203+$E$204+$E$206+$E$207+$E$208+$E$210+$E$212+$E$214+$E$217+$E$218+$E$219+$E$221+$E$222+$E$223+$E$224+$E$225+$E$227+$E$232+$E$233+$E$234+$E$236+$E$237+$E$238+$E$239+$E$240+$E$241+$E$242+$E$243+$E$245+$E$246+$E$247+$E$249+$E$250+$E$251+$E$252+$E$253+$E$255+$E$256+$E$257+$E$258+$E$260+$E$261+$E$263+$E$264+$E$265+$E$267+$E$270+$E$272+$E$283+$E$284+$E$288+$E$289+$E$291+$E$293+$E$295+$E$297+$E$298+$E$300+$E$301+$E$303+$E$305+$E$306+$E$308+$E$310+$E$317+$E$318+$E$319+$E$320+$E$328+$E$329+$E$334+$E$335+$E$346+$E$347+$E$349+$E$350+$E$352+$E$353+$E$354+$E$356+$E$357+$E$358+$E$360+$E$361+$E$362+$E$364+$E$365+$E$366+$E$367+$E$369+$E$370+$E$378+$E$379+$E$380+$E$381+$E$383+$E$384+$E$385+$E$386+$E$388+$E$389+$E$390+$E$391+$E$393+$E$394+$E$395+$E$396+$E$397+$E$399+$E$400+$E$401+$E$402+$E$403+$E$404+$E$405+$E$407+$E$408+$E$409+$E$411+$E$412+$E$413+$E$414+$E$416+$E$418+$E$420+$E$421+$E$422+$E$424+$E$425+$E$427+$E$428+$E$429+$E$436+$E$437+$E$438+$E$439+$E$443+$E$445+$E$449+$E$451+$E$453+$E$456+$E$457+$E$459+#REF!+#REF!+#REF!+#REF!+#REF!+#REF!+#REF!+#REF!+#REF!+#REF!+#REF!+#REF!+#REF!+#REF!+#REF!+#REF!)</f>
        <v>#REF!</v>
      </c>
      <c r="I459" s="50" t="s">
        <v>571</v>
      </c>
      <c r="J459" s="12" t="s">
        <v>569</v>
      </c>
    </row>
    <row r="460" spans="1:10" x14ac:dyDescent="0.25">
      <c r="A460" s="12" t="s">
        <v>1486</v>
      </c>
      <c r="B460" s="50" t="str">
        <f t="shared" si="95"/>
        <v>Política Fortalecimiento Organizacional y Simplificación de Procesos _DIMENSIÓN Gestión con Valores para Resultados</v>
      </c>
      <c r="C460" s="50"/>
      <c r="D460" s="12" t="s">
        <v>569</v>
      </c>
      <c r="E460" s="12">
        <f>VLOOKUP(A460,'PA GPS 2026 '!$E$4:$P$461,12,0)</f>
        <v>10</v>
      </c>
      <c r="F460" s="12">
        <f>+E460</f>
        <v>10</v>
      </c>
      <c r="I460" s="50" t="s">
        <v>571</v>
      </c>
      <c r="J460" s="12" t="s">
        <v>569</v>
      </c>
    </row>
  </sheetData>
  <autoFilter ref="A2:J460" xr:uid="{E7BCF3A1-0F57-454D-9148-9DA532812E2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90BC-E447-4132-BA9A-26039742D4A8}">
  <sheetPr>
    <tabColor rgb="FFFF0000"/>
  </sheetPr>
  <dimension ref="A1:V461"/>
  <sheetViews>
    <sheetView topLeftCell="A443" workbookViewId="0">
      <selection activeCell="A461" sqref="A461"/>
    </sheetView>
  </sheetViews>
  <sheetFormatPr baseColWidth="10" defaultColWidth="9.140625" defaultRowHeight="15" x14ac:dyDescent="0.25"/>
  <cols>
    <col min="1" max="1" width="9.140625" style="12"/>
    <col min="2" max="2" width="20.42578125" style="12" customWidth="1"/>
    <col min="3" max="3" width="20.5703125" style="12" bestFit="1" customWidth="1"/>
    <col min="4" max="4" width="49" style="12" customWidth="1"/>
    <col min="5" max="5" width="9.140625" style="12" bestFit="1" customWidth="1"/>
    <col min="6" max="6" width="12.7109375" style="12" bestFit="1" customWidth="1"/>
    <col min="7" max="7" width="23.140625" style="12" bestFit="1" customWidth="1"/>
    <col min="8" max="8" width="24.140625" style="12" bestFit="1" customWidth="1"/>
    <col min="9" max="9" width="11.85546875" style="12" bestFit="1" customWidth="1"/>
    <col min="10" max="10" width="56.28515625" style="12" bestFit="1" customWidth="1"/>
    <col min="11" max="11" width="46.42578125" style="12" bestFit="1" customWidth="1"/>
    <col min="12" max="12" width="25.5703125" style="12" bestFit="1" customWidth="1"/>
    <col min="13" max="13" width="19" style="12" bestFit="1" customWidth="1"/>
    <col min="14" max="14" width="22.28515625" style="12" bestFit="1" customWidth="1"/>
    <col min="15" max="15" width="22.5703125" style="12" bestFit="1" customWidth="1"/>
    <col min="16" max="16" width="18" style="12" bestFit="1" customWidth="1"/>
    <col min="17" max="17" width="6.42578125" style="12" bestFit="1" customWidth="1"/>
    <col min="18" max="18" width="20" style="12" bestFit="1" customWidth="1"/>
    <col min="19" max="19" width="21.42578125" style="12" customWidth="1"/>
    <col min="20" max="20" width="13.42578125" style="12" bestFit="1" customWidth="1"/>
    <col min="21" max="21" width="14.85546875" style="12" customWidth="1"/>
    <col min="22" max="22" width="62.7109375" style="12" bestFit="1" customWidth="1"/>
    <col min="23" max="16384" width="9.140625" style="12"/>
  </cols>
  <sheetData>
    <row r="1" spans="1:22" x14ac:dyDescent="0.25">
      <c r="E1" s="12">
        <v>1</v>
      </c>
      <c r="F1" s="12">
        <v>2</v>
      </c>
      <c r="G1" s="12">
        <v>3</v>
      </c>
      <c r="H1" s="12">
        <v>4</v>
      </c>
      <c r="I1" s="12">
        <v>5</v>
      </c>
      <c r="J1" s="12">
        <v>6</v>
      </c>
      <c r="K1" s="12">
        <v>7</v>
      </c>
      <c r="L1" s="12">
        <v>8</v>
      </c>
      <c r="M1" s="12">
        <v>9</v>
      </c>
      <c r="N1" s="12">
        <v>10</v>
      </c>
      <c r="O1" s="12">
        <v>11</v>
      </c>
      <c r="P1" s="12">
        <v>12</v>
      </c>
      <c r="Q1" s="12">
        <v>13</v>
      </c>
      <c r="R1" s="12">
        <v>14</v>
      </c>
      <c r="S1" s="12">
        <v>15</v>
      </c>
      <c r="T1" s="12">
        <v>16</v>
      </c>
      <c r="U1" s="12">
        <v>17</v>
      </c>
      <c r="V1" s="12">
        <v>18</v>
      </c>
    </row>
    <row r="2" spans="1:22" ht="21" x14ac:dyDescent="0.35">
      <c r="B2" s="254" t="s">
        <v>765</v>
      </c>
      <c r="C2" s="255"/>
      <c r="D2" s="255"/>
      <c r="E2" s="255"/>
      <c r="F2" s="255"/>
      <c r="G2" s="255"/>
      <c r="H2" s="255"/>
      <c r="I2" s="255"/>
      <c r="J2" s="255"/>
      <c r="K2" s="255"/>
      <c r="L2" s="255"/>
      <c r="M2" s="255"/>
      <c r="N2" s="255"/>
      <c r="O2" s="255"/>
      <c r="P2" s="255"/>
      <c r="Q2" s="255"/>
      <c r="R2" s="255"/>
      <c r="S2" s="255"/>
      <c r="T2" s="255"/>
      <c r="U2" s="255"/>
      <c r="V2" s="255"/>
    </row>
    <row r="3" spans="1:22" x14ac:dyDescent="0.25">
      <c r="A3" s="12" t="str">
        <f t="shared" ref="A3" si="0">+E3</f>
        <v>Código</v>
      </c>
      <c r="B3" s="20" t="s">
        <v>552</v>
      </c>
      <c r="C3" s="20" t="s">
        <v>553</v>
      </c>
      <c r="D3" s="20" t="s">
        <v>58</v>
      </c>
      <c r="E3" s="20" t="s">
        <v>59</v>
      </c>
      <c r="F3" s="20" t="s">
        <v>554</v>
      </c>
      <c r="G3" s="20" t="s">
        <v>0</v>
      </c>
      <c r="H3" s="20" t="s">
        <v>555</v>
      </c>
      <c r="I3" s="20" t="s">
        <v>60</v>
      </c>
      <c r="J3" s="20" t="s">
        <v>556</v>
      </c>
      <c r="K3" s="20" t="s">
        <v>557</v>
      </c>
      <c r="L3" s="20" t="s">
        <v>1</v>
      </c>
      <c r="M3" s="20" t="s">
        <v>61</v>
      </c>
      <c r="N3" s="20" t="s">
        <v>558</v>
      </c>
      <c r="O3" s="20" t="s">
        <v>62</v>
      </c>
      <c r="P3" s="20" t="s">
        <v>559</v>
      </c>
      <c r="Q3" s="20" t="s">
        <v>3</v>
      </c>
      <c r="R3" s="20" t="s">
        <v>4</v>
      </c>
      <c r="S3" s="20" t="s">
        <v>63</v>
      </c>
      <c r="T3" s="20" t="s">
        <v>5</v>
      </c>
      <c r="U3" s="20" t="s">
        <v>6</v>
      </c>
      <c r="V3" s="20" t="s">
        <v>7</v>
      </c>
    </row>
    <row r="4" spans="1:22" x14ac:dyDescent="0.25">
      <c r="A4" s="12" t="str">
        <f t="shared" ref="A4:A67" si="1">+E4</f>
        <v>10.1</v>
      </c>
      <c r="B4" t="s">
        <v>302</v>
      </c>
      <c r="C4">
        <v>0</v>
      </c>
      <c r="D4" t="s">
        <v>65</v>
      </c>
      <c r="E4" t="s">
        <v>766</v>
      </c>
      <c r="F4" t="s">
        <v>82</v>
      </c>
      <c r="G4" t="s">
        <v>533</v>
      </c>
      <c r="H4" t="s">
        <v>534</v>
      </c>
      <c r="I4" t="s">
        <v>535</v>
      </c>
      <c r="J4" t="s">
        <v>12</v>
      </c>
      <c r="K4" t="s">
        <v>83</v>
      </c>
      <c r="L4" t="s">
        <v>767</v>
      </c>
      <c r="M4" t="s">
        <v>509</v>
      </c>
      <c r="N4" t="s">
        <v>12</v>
      </c>
      <c r="O4" t="s">
        <v>768</v>
      </c>
      <c r="P4">
        <v>100</v>
      </c>
      <c r="Q4">
        <v>1</v>
      </c>
      <c r="R4" t="s">
        <v>70</v>
      </c>
      <c r="S4" t="s">
        <v>769</v>
      </c>
      <c r="T4" s="105">
        <v>46055</v>
      </c>
      <c r="U4" s="105">
        <v>46234</v>
      </c>
      <c r="V4" t="s">
        <v>770</v>
      </c>
    </row>
    <row r="5" spans="1:22" x14ac:dyDescent="0.25">
      <c r="A5" s="12" t="str">
        <f t="shared" si="1"/>
        <v>10.1.1</v>
      </c>
      <c r="B5" t="s">
        <v>302</v>
      </c>
      <c r="C5">
        <v>0</v>
      </c>
      <c r="D5" t="s">
        <v>72</v>
      </c>
      <c r="E5" t="s">
        <v>771</v>
      </c>
      <c r="F5" t="s">
        <v>12</v>
      </c>
      <c r="G5" t="s">
        <v>12</v>
      </c>
      <c r="H5" t="s">
        <v>12</v>
      </c>
      <c r="I5" t="s">
        <v>12</v>
      </c>
      <c r="J5" t="s">
        <v>12</v>
      </c>
      <c r="K5" t="s">
        <v>12</v>
      </c>
      <c r="L5" t="s">
        <v>12</v>
      </c>
      <c r="M5" t="s">
        <v>12</v>
      </c>
      <c r="N5" t="s">
        <v>12</v>
      </c>
      <c r="O5" t="s">
        <v>772</v>
      </c>
      <c r="P5">
        <v>10</v>
      </c>
      <c r="Q5">
        <v>1</v>
      </c>
      <c r="R5" t="s">
        <v>70</v>
      </c>
      <c r="S5" t="s">
        <v>773</v>
      </c>
      <c r="T5" s="105">
        <v>46055</v>
      </c>
      <c r="U5" s="105">
        <v>46234</v>
      </c>
      <c r="V5" t="s">
        <v>770</v>
      </c>
    </row>
    <row r="6" spans="1:22" x14ac:dyDescent="0.25">
      <c r="A6" s="12" t="str">
        <f t="shared" si="1"/>
        <v>10.1.2</v>
      </c>
      <c r="B6" t="s">
        <v>302</v>
      </c>
      <c r="C6">
        <v>0</v>
      </c>
      <c r="D6" t="s">
        <v>72</v>
      </c>
      <c r="E6" t="s">
        <v>774</v>
      </c>
      <c r="F6" t="s">
        <v>12</v>
      </c>
      <c r="G6" t="s">
        <v>12</v>
      </c>
      <c r="H6" t="s">
        <v>12</v>
      </c>
      <c r="I6" t="s">
        <v>12</v>
      </c>
      <c r="J6" t="s">
        <v>12</v>
      </c>
      <c r="K6" t="s">
        <v>12</v>
      </c>
      <c r="L6" t="s">
        <v>12</v>
      </c>
      <c r="M6" t="s">
        <v>12</v>
      </c>
      <c r="N6" t="s">
        <v>12</v>
      </c>
      <c r="O6" t="s">
        <v>775</v>
      </c>
      <c r="P6">
        <v>10</v>
      </c>
      <c r="Q6">
        <v>2</v>
      </c>
      <c r="R6" t="s">
        <v>70</v>
      </c>
      <c r="S6" t="s">
        <v>776</v>
      </c>
      <c r="T6" s="105">
        <v>46055</v>
      </c>
      <c r="U6" s="105">
        <v>46193</v>
      </c>
      <c r="V6" t="s">
        <v>777</v>
      </c>
    </row>
    <row r="7" spans="1:22" x14ac:dyDescent="0.25">
      <c r="A7" s="12" t="str">
        <f t="shared" si="1"/>
        <v>10.1.3</v>
      </c>
      <c r="B7" t="s">
        <v>302</v>
      </c>
      <c r="C7">
        <v>0</v>
      </c>
      <c r="D7" t="s">
        <v>72</v>
      </c>
      <c r="E7" t="s">
        <v>778</v>
      </c>
      <c r="F7" t="s">
        <v>12</v>
      </c>
      <c r="G7" t="s">
        <v>12</v>
      </c>
      <c r="H7" t="s">
        <v>12</v>
      </c>
      <c r="I7" t="s">
        <v>12</v>
      </c>
      <c r="J7" t="s">
        <v>12</v>
      </c>
      <c r="K7" t="s">
        <v>12</v>
      </c>
      <c r="L7" t="s">
        <v>12</v>
      </c>
      <c r="M7" t="s">
        <v>12</v>
      </c>
      <c r="N7" t="s">
        <v>12</v>
      </c>
      <c r="O7" t="s">
        <v>779</v>
      </c>
      <c r="P7">
        <v>10</v>
      </c>
      <c r="Q7">
        <v>100</v>
      </c>
      <c r="R7" t="s">
        <v>90</v>
      </c>
      <c r="S7" t="s">
        <v>780</v>
      </c>
      <c r="T7" s="105">
        <v>46055</v>
      </c>
      <c r="U7" s="105">
        <v>46193</v>
      </c>
      <c r="V7" t="s">
        <v>777</v>
      </c>
    </row>
    <row r="8" spans="1:22" x14ac:dyDescent="0.25">
      <c r="A8" s="12" t="str">
        <f t="shared" si="1"/>
        <v>10.1.4</v>
      </c>
      <c r="B8" t="s">
        <v>302</v>
      </c>
      <c r="C8">
        <v>0</v>
      </c>
      <c r="D8" t="s">
        <v>72</v>
      </c>
      <c r="E8" t="s">
        <v>781</v>
      </c>
      <c r="F8" t="s">
        <v>12</v>
      </c>
      <c r="G8" t="s">
        <v>12</v>
      </c>
      <c r="H8" t="s">
        <v>12</v>
      </c>
      <c r="I8" t="s">
        <v>12</v>
      </c>
      <c r="J8" t="s">
        <v>12</v>
      </c>
      <c r="K8" t="s">
        <v>12</v>
      </c>
      <c r="L8" t="s">
        <v>12</v>
      </c>
      <c r="M8" t="s">
        <v>12</v>
      </c>
      <c r="N8" t="s">
        <v>12</v>
      </c>
      <c r="O8" t="s">
        <v>782</v>
      </c>
      <c r="P8">
        <v>10</v>
      </c>
      <c r="Q8">
        <v>100</v>
      </c>
      <c r="R8" t="s">
        <v>90</v>
      </c>
      <c r="S8" t="s">
        <v>780</v>
      </c>
      <c r="T8" s="105">
        <v>46055</v>
      </c>
      <c r="U8" s="105">
        <v>46193</v>
      </c>
      <c r="V8" t="s">
        <v>777</v>
      </c>
    </row>
    <row r="9" spans="1:22" x14ac:dyDescent="0.25">
      <c r="A9" s="12" t="str">
        <f t="shared" si="1"/>
        <v>10.1.5</v>
      </c>
      <c r="B9" t="s">
        <v>302</v>
      </c>
      <c r="C9">
        <v>0</v>
      </c>
      <c r="D9" t="s">
        <v>72</v>
      </c>
      <c r="E9" t="s">
        <v>783</v>
      </c>
      <c r="F9" t="s">
        <v>12</v>
      </c>
      <c r="G9" t="s">
        <v>12</v>
      </c>
      <c r="H9" t="s">
        <v>12</v>
      </c>
      <c r="I9" t="s">
        <v>12</v>
      </c>
      <c r="J9" t="s">
        <v>12</v>
      </c>
      <c r="K9" t="s">
        <v>12</v>
      </c>
      <c r="L9" t="s">
        <v>12</v>
      </c>
      <c r="M9" t="s">
        <v>12</v>
      </c>
      <c r="N9" t="s">
        <v>12</v>
      </c>
      <c r="O9" t="s">
        <v>784</v>
      </c>
      <c r="P9">
        <v>20</v>
      </c>
      <c r="Q9">
        <v>100</v>
      </c>
      <c r="R9" t="s">
        <v>90</v>
      </c>
      <c r="S9" t="s">
        <v>785</v>
      </c>
      <c r="T9" s="105">
        <v>46070</v>
      </c>
      <c r="U9" s="105">
        <v>46080</v>
      </c>
      <c r="V9" t="s">
        <v>777</v>
      </c>
    </row>
    <row r="10" spans="1:22" x14ac:dyDescent="0.25">
      <c r="A10" s="12" t="str">
        <f t="shared" si="1"/>
        <v>10.1.6</v>
      </c>
      <c r="B10" t="s">
        <v>302</v>
      </c>
      <c r="C10">
        <v>0</v>
      </c>
      <c r="D10" t="s">
        <v>72</v>
      </c>
      <c r="E10" t="s">
        <v>786</v>
      </c>
      <c r="F10" t="s">
        <v>12</v>
      </c>
      <c r="G10" t="s">
        <v>12</v>
      </c>
      <c r="H10" t="s">
        <v>12</v>
      </c>
      <c r="I10" t="s">
        <v>12</v>
      </c>
      <c r="J10" t="s">
        <v>12</v>
      </c>
      <c r="K10" t="s">
        <v>12</v>
      </c>
      <c r="L10" t="s">
        <v>12</v>
      </c>
      <c r="M10" t="s">
        <v>12</v>
      </c>
      <c r="N10" t="s">
        <v>12</v>
      </c>
      <c r="O10" t="s">
        <v>787</v>
      </c>
      <c r="P10">
        <v>20</v>
      </c>
      <c r="Q10">
        <v>1</v>
      </c>
      <c r="R10" t="s">
        <v>70</v>
      </c>
      <c r="S10" t="s">
        <v>788</v>
      </c>
      <c r="T10" s="105">
        <v>46083</v>
      </c>
      <c r="U10" s="105">
        <v>46094</v>
      </c>
      <c r="V10" t="s">
        <v>770</v>
      </c>
    </row>
    <row r="11" spans="1:22" x14ac:dyDescent="0.25">
      <c r="A11" s="12" t="str">
        <f t="shared" si="1"/>
        <v>10.1.7</v>
      </c>
      <c r="B11" t="s">
        <v>302</v>
      </c>
      <c r="C11">
        <v>0</v>
      </c>
      <c r="D11" t="s">
        <v>72</v>
      </c>
      <c r="E11" t="s">
        <v>789</v>
      </c>
      <c r="F11" t="s">
        <v>12</v>
      </c>
      <c r="G11" t="s">
        <v>12</v>
      </c>
      <c r="H11" t="s">
        <v>12</v>
      </c>
      <c r="I11" t="s">
        <v>12</v>
      </c>
      <c r="J11" t="s">
        <v>12</v>
      </c>
      <c r="K11" t="s">
        <v>12</v>
      </c>
      <c r="L11" t="s">
        <v>12</v>
      </c>
      <c r="M11" t="s">
        <v>12</v>
      </c>
      <c r="N11" t="s">
        <v>12</v>
      </c>
      <c r="O11" t="s">
        <v>790</v>
      </c>
      <c r="P11">
        <v>20</v>
      </c>
      <c r="Q11">
        <v>1</v>
      </c>
      <c r="R11" t="s">
        <v>70</v>
      </c>
      <c r="S11" t="s">
        <v>791</v>
      </c>
      <c r="T11" s="105">
        <v>46204</v>
      </c>
      <c r="U11" s="105">
        <v>46234</v>
      </c>
      <c r="V11" t="s">
        <v>777</v>
      </c>
    </row>
    <row r="12" spans="1:22" x14ac:dyDescent="0.25">
      <c r="A12" s="12" t="str">
        <f t="shared" si="1"/>
        <v>11.1</v>
      </c>
      <c r="B12" t="s">
        <v>792</v>
      </c>
      <c r="C12">
        <v>0</v>
      </c>
      <c r="D12" t="s">
        <v>65</v>
      </c>
      <c r="E12" t="s">
        <v>793</v>
      </c>
      <c r="F12" t="s">
        <v>82</v>
      </c>
      <c r="G12" t="s">
        <v>528</v>
      </c>
      <c r="H12" t="s">
        <v>529</v>
      </c>
      <c r="I12" t="s">
        <v>794</v>
      </c>
      <c r="J12" t="s">
        <v>12</v>
      </c>
      <c r="K12" t="s">
        <v>83</v>
      </c>
      <c r="L12" t="s">
        <v>767</v>
      </c>
      <c r="M12" t="s">
        <v>133</v>
      </c>
      <c r="N12" t="s">
        <v>795</v>
      </c>
      <c r="O12" t="s">
        <v>796</v>
      </c>
      <c r="P12">
        <v>50</v>
      </c>
      <c r="Q12">
        <v>1</v>
      </c>
      <c r="R12" t="s">
        <v>70</v>
      </c>
      <c r="S12" t="s">
        <v>797</v>
      </c>
      <c r="T12" s="105">
        <v>46055</v>
      </c>
      <c r="U12" s="105">
        <v>46356</v>
      </c>
      <c r="V12" t="s">
        <v>798</v>
      </c>
    </row>
    <row r="13" spans="1:22" x14ac:dyDescent="0.25">
      <c r="A13" s="12" t="str">
        <f t="shared" si="1"/>
        <v>11.1.1</v>
      </c>
      <c r="B13" t="s">
        <v>792</v>
      </c>
      <c r="C13">
        <v>0</v>
      </c>
      <c r="D13" t="s">
        <v>72</v>
      </c>
      <c r="E13" t="s">
        <v>799</v>
      </c>
      <c r="F13" t="s">
        <v>12</v>
      </c>
      <c r="G13" t="s">
        <v>12</v>
      </c>
      <c r="H13" t="s">
        <v>12</v>
      </c>
      <c r="I13" t="s">
        <v>12</v>
      </c>
      <c r="J13" t="s">
        <v>12</v>
      </c>
      <c r="K13" t="s">
        <v>12</v>
      </c>
      <c r="L13" t="s">
        <v>12</v>
      </c>
      <c r="M13" t="s">
        <v>12</v>
      </c>
      <c r="N13" t="s">
        <v>12</v>
      </c>
      <c r="O13" t="s">
        <v>800</v>
      </c>
      <c r="P13">
        <v>10</v>
      </c>
      <c r="Q13">
        <v>1</v>
      </c>
      <c r="R13" t="s">
        <v>70</v>
      </c>
      <c r="S13" t="s">
        <v>801</v>
      </c>
      <c r="T13" s="105">
        <v>46055</v>
      </c>
      <c r="U13" s="105">
        <v>46080</v>
      </c>
      <c r="V13" t="s">
        <v>798</v>
      </c>
    </row>
    <row r="14" spans="1:22" x14ac:dyDescent="0.25">
      <c r="A14" s="12" t="str">
        <f t="shared" si="1"/>
        <v>11.1.2</v>
      </c>
      <c r="B14" t="s">
        <v>792</v>
      </c>
      <c r="C14">
        <v>0</v>
      </c>
      <c r="D14" t="s">
        <v>72</v>
      </c>
      <c r="E14" t="s">
        <v>802</v>
      </c>
      <c r="F14" t="s">
        <v>12</v>
      </c>
      <c r="G14" t="s">
        <v>12</v>
      </c>
      <c r="H14" t="s">
        <v>12</v>
      </c>
      <c r="I14" t="s">
        <v>12</v>
      </c>
      <c r="J14" t="s">
        <v>12</v>
      </c>
      <c r="K14" t="s">
        <v>12</v>
      </c>
      <c r="L14" t="s">
        <v>12</v>
      </c>
      <c r="M14" t="s">
        <v>12</v>
      </c>
      <c r="N14" t="s">
        <v>12</v>
      </c>
      <c r="O14" t="s">
        <v>803</v>
      </c>
      <c r="P14">
        <v>20</v>
      </c>
      <c r="Q14">
        <v>1</v>
      </c>
      <c r="R14" t="s">
        <v>70</v>
      </c>
      <c r="S14" t="s">
        <v>804</v>
      </c>
      <c r="T14" s="105">
        <v>46083</v>
      </c>
      <c r="U14" s="105">
        <v>46142</v>
      </c>
      <c r="V14" t="s">
        <v>805</v>
      </c>
    </row>
    <row r="15" spans="1:22" x14ac:dyDescent="0.25">
      <c r="A15" s="12" t="str">
        <f t="shared" si="1"/>
        <v>11.1.3</v>
      </c>
      <c r="B15" t="s">
        <v>792</v>
      </c>
      <c r="C15">
        <v>0</v>
      </c>
      <c r="D15" t="s">
        <v>72</v>
      </c>
      <c r="E15" t="s">
        <v>806</v>
      </c>
      <c r="F15" t="s">
        <v>12</v>
      </c>
      <c r="G15" t="s">
        <v>12</v>
      </c>
      <c r="H15" t="s">
        <v>12</v>
      </c>
      <c r="I15" t="s">
        <v>12</v>
      </c>
      <c r="J15" t="s">
        <v>12</v>
      </c>
      <c r="K15" t="s">
        <v>12</v>
      </c>
      <c r="L15" t="s">
        <v>12</v>
      </c>
      <c r="M15" t="s">
        <v>12</v>
      </c>
      <c r="N15" t="s">
        <v>12</v>
      </c>
      <c r="O15" t="s">
        <v>807</v>
      </c>
      <c r="P15">
        <v>20</v>
      </c>
      <c r="Q15">
        <v>1</v>
      </c>
      <c r="R15" t="s">
        <v>70</v>
      </c>
      <c r="S15" t="s">
        <v>808</v>
      </c>
      <c r="T15" s="105">
        <v>46146</v>
      </c>
      <c r="U15" s="105">
        <v>46171</v>
      </c>
      <c r="V15" t="s">
        <v>805</v>
      </c>
    </row>
    <row r="16" spans="1:22" x14ac:dyDescent="0.25">
      <c r="A16" s="12" t="str">
        <f t="shared" si="1"/>
        <v>11.1.4</v>
      </c>
      <c r="B16" t="s">
        <v>792</v>
      </c>
      <c r="C16">
        <v>0</v>
      </c>
      <c r="D16" t="s">
        <v>72</v>
      </c>
      <c r="E16" t="s">
        <v>809</v>
      </c>
      <c r="F16" t="s">
        <v>12</v>
      </c>
      <c r="G16" t="s">
        <v>12</v>
      </c>
      <c r="H16" t="s">
        <v>12</v>
      </c>
      <c r="I16" t="s">
        <v>12</v>
      </c>
      <c r="J16" t="s">
        <v>12</v>
      </c>
      <c r="K16" t="s">
        <v>12</v>
      </c>
      <c r="L16" t="s">
        <v>12</v>
      </c>
      <c r="M16" t="s">
        <v>12</v>
      </c>
      <c r="N16" t="s">
        <v>12</v>
      </c>
      <c r="O16" t="s">
        <v>810</v>
      </c>
      <c r="P16">
        <v>20</v>
      </c>
      <c r="Q16">
        <v>1</v>
      </c>
      <c r="R16" t="s">
        <v>70</v>
      </c>
      <c r="S16" t="s">
        <v>811</v>
      </c>
      <c r="T16" s="105">
        <v>46174</v>
      </c>
      <c r="U16" s="105">
        <v>46295</v>
      </c>
      <c r="V16" t="s">
        <v>805</v>
      </c>
    </row>
    <row r="17" spans="1:22" x14ac:dyDescent="0.25">
      <c r="A17" s="12" t="str">
        <f t="shared" si="1"/>
        <v>11.1.5</v>
      </c>
      <c r="B17" t="s">
        <v>792</v>
      </c>
      <c r="C17">
        <v>0</v>
      </c>
      <c r="D17" t="s">
        <v>72</v>
      </c>
      <c r="E17" t="s">
        <v>812</v>
      </c>
      <c r="F17" t="s">
        <v>12</v>
      </c>
      <c r="G17" t="s">
        <v>12</v>
      </c>
      <c r="H17" t="s">
        <v>12</v>
      </c>
      <c r="I17" t="s">
        <v>12</v>
      </c>
      <c r="J17" t="s">
        <v>12</v>
      </c>
      <c r="K17" t="s">
        <v>12</v>
      </c>
      <c r="L17" t="s">
        <v>12</v>
      </c>
      <c r="M17" t="s">
        <v>12</v>
      </c>
      <c r="N17" t="s">
        <v>12</v>
      </c>
      <c r="O17" t="s">
        <v>813</v>
      </c>
      <c r="P17">
        <v>10</v>
      </c>
      <c r="Q17">
        <v>1</v>
      </c>
      <c r="R17" t="s">
        <v>70</v>
      </c>
      <c r="S17" t="s">
        <v>814</v>
      </c>
      <c r="T17" s="105">
        <v>46296</v>
      </c>
      <c r="U17" s="105">
        <v>46325</v>
      </c>
      <c r="V17" t="s">
        <v>798</v>
      </c>
    </row>
    <row r="18" spans="1:22" x14ac:dyDescent="0.25">
      <c r="A18" s="12" t="str">
        <f t="shared" si="1"/>
        <v>11.1.6</v>
      </c>
      <c r="B18" t="s">
        <v>792</v>
      </c>
      <c r="C18">
        <v>0</v>
      </c>
      <c r="D18" t="s">
        <v>72</v>
      </c>
      <c r="E18" t="s">
        <v>815</v>
      </c>
      <c r="F18" t="s">
        <v>12</v>
      </c>
      <c r="G18" t="s">
        <v>12</v>
      </c>
      <c r="H18" t="s">
        <v>12</v>
      </c>
      <c r="I18" t="s">
        <v>12</v>
      </c>
      <c r="J18" t="s">
        <v>12</v>
      </c>
      <c r="K18" t="s">
        <v>12</v>
      </c>
      <c r="L18" t="s">
        <v>12</v>
      </c>
      <c r="M18" t="s">
        <v>12</v>
      </c>
      <c r="N18" t="s">
        <v>12</v>
      </c>
      <c r="O18" t="s">
        <v>816</v>
      </c>
      <c r="P18">
        <v>10</v>
      </c>
      <c r="Q18">
        <v>1</v>
      </c>
      <c r="R18" t="s">
        <v>70</v>
      </c>
      <c r="S18" t="s">
        <v>817</v>
      </c>
      <c r="T18" s="105">
        <v>46329</v>
      </c>
      <c r="U18" s="105">
        <v>46339</v>
      </c>
      <c r="V18" t="s">
        <v>805</v>
      </c>
    </row>
    <row r="19" spans="1:22" x14ac:dyDescent="0.25">
      <c r="A19" s="12" t="str">
        <f t="shared" si="1"/>
        <v>11.1.7</v>
      </c>
      <c r="B19" t="s">
        <v>792</v>
      </c>
      <c r="C19">
        <v>0</v>
      </c>
      <c r="D19" t="s">
        <v>72</v>
      </c>
      <c r="E19" t="s">
        <v>818</v>
      </c>
      <c r="F19" t="s">
        <v>12</v>
      </c>
      <c r="G19" t="s">
        <v>12</v>
      </c>
      <c r="H19" t="s">
        <v>12</v>
      </c>
      <c r="I19" t="s">
        <v>12</v>
      </c>
      <c r="J19" t="s">
        <v>12</v>
      </c>
      <c r="K19" t="s">
        <v>12</v>
      </c>
      <c r="L19" t="s">
        <v>12</v>
      </c>
      <c r="M19" t="s">
        <v>12</v>
      </c>
      <c r="N19" t="s">
        <v>12</v>
      </c>
      <c r="O19" t="s">
        <v>819</v>
      </c>
      <c r="P19">
        <v>10</v>
      </c>
      <c r="Q19">
        <v>1</v>
      </c>
      <c r="R19" t="s">
        <v>70</v>
      </c>
      <c r="S19" t="s">
        <v>820</v>
      </c>
      <c r="T19" s="105">
        <v>46343</v>
      </c>
      <c r="U19" s="105">
        <v>46356</v>
      </c>
      <c r="V19" t="s">
        <v>805</v>
      </c>
    </row>
    <row r="20" spans="1:22" x14ac:dyDescent="0.25">
      <c r="A20" s="12" t="str">
        <f t="shared" si="1"/>
        <v>11.2</v>
      </c>
      <c r="B20" t="s">
        <v>792</v>
      </c>
      <c r="C20">
        <v>0</v>
      </c>
      <c r="D20" t="s">
        <v>65</v>
      </c>
      <c r="E20" t="s">
        <v>821</v>
      </c>
      <c r="F20" t="s">
        <v>82</v>
      </c>
      <c r="G20" t="s">
        <v>528</v>
      </c>
      <c r="H20" t="s">
        <v>529</v>
      </c>
      <c r="I20" t="s">
        <v>794</v>
      </c>
      <c r="J20" t="s">
        <v>12</v>
      </c>
      <c r="K20" t="s">
        <v>83</v>
      </c>
      <c r="L20" t="s">
        <v>13</v>
      </c>
      <c r="M20" t="s">
        <v>133</v>
      </c>
      <c r="N20" t="s">
        <v>795</v>
      </c>
      <c r="O20" t="s">
        <v>822</v>
      </c>
      <c r="P20">
        <v>50</v>
      </c>
      <c r="Q20">
        <v>1</v>
      </c>
      <c r="R20" t="s">
        <v>70</v>
      </c>
      <c r="S20" t="s">
        <v>823</v>
      </c>
      <c r="T20" s="105">
        <v>46055</v>
      </c>
      <c r="U20" s="105">
        <v>46234</v>
      </c>
      <c r="V20" t="s">
        <v>805</v>
      </c>
    </row>
    <row r="21" spans="1:22" x14ac:dyDescent="0.25">
      <c r="A21" s="12" t="str">
        <f t="shared" si="1"/>
        <v>11.2.1</v>
      </c>
      <c r="B21" t="s">
        <v>792</v>
      </c>
      <c r="C21">
        <v>0</v>
      </c>
      <c r="D21" t="s">
        <v>72</v>
      </c>
      <c r="E21" t="s">
        <v>824</v>
      </c>
      <c r="F21" t="s">
        <v>12</v>
      </c>
      <c r="G21" t="s">
        <v>12</v>
      </c>
      <c r="H21" t="s">
        <v>12</v>
      </c>
      <c r="I21" t="s">
        <v>12</v>
      </c>
      <c r="J21" t="s">
        <v>12</v>
      </c>
      <c r="K21" t="s">
        <v>12</v>
      </c>
      <c r="L21" t="s">
        <v>12</v>
      </c>
      <c r="M21" t="s">
        <v>12</v>
      </c>
      <c r="N21" t="s">
        <v>12</v>
      </c>
      <c r="O21" t="s">
        <v>16</v>
      </c>
      <c r="P21">
        <v>40</v>
      </c>
      <c r="Q21">
        <v>1</v>
      </c>
      <c r="R21" t="s">
        <v>70</v>
      </c>
      <c r="S21" t="s">
        <v>825</v>
      </c>
      <c r="T21" s="105">
        <v>46055</v>
      </c>
      <c r="U21" s="105">
        <v>46142</v>
      </c>
      <c r="V21" t="s">
        <v>805</v>
      </c>
    </row>
    <row r="22" spans="1:22" x14ac:dyDescent="0.25">
      <c r="A22" s="12" t="str">
        <f t="shared" si="1"/>
        <v>11.2.2</v>
      </c>
      <c r="B22" t="s">
        <v>792</v>
      </c>
      <c r="C22">
        <v>0</v>
      </c>
      <c r="D22" t="s">
        <v>72</v>
      </c>
      <c r="E22" t="s">
        <v>826</v>
      </c>
      <c r="F22" t="s">
        <v>12</v>
      </c>
      <c r="G22" t="s">
        <v>12</v>
      </c>
      <c r="H22" t="s">
        <v>12</v>
      </c>
      <c r="I22" t="s">
        <v>12</v>
      </c>
      <c r="J22" t="s">
        <v>12</v>
      </c>
      <c r="K22" t="s">
        <v>12</v>
      </c>
      <c r="L22" t="s">
        <v>12</v>
      </c>
      <c r="M22" t="s">
        <v>12</v>
      </c>
      <c r="N22" t="s">
        <v>12</v>
      </c>
      <c r="O22" t="s">
        <v>17</v>
      </c>
      <c r="P22">
        <v>60</v>
      </c>
      <c r="Q22">
        <v>1</v>
      </c>
      <c r="R22" t="s">
        <v>70</v>
      </c>
      <c r="S22" t="s">
        <v>827</v>
      </c>
      <c r="T22" s="105">
        <v>46146</v>
      </c>
      <c r="U22" s="105">
        <v>46234</v>
      </c>
      <c r="V22" t="s">
        <v>805</v>
      </c>
    </row>
    <row r="23" spans="1:22" x14ac:dyDescent="0.25">
      <c r="A23" s="12" t="str">
        <f t="shared" si="1"/>
        <v>12.1</v>
      </c>
      <c r="B23" t="s">
        <v>219</v>
      </c>
      <c r="C23">
        <v>0</v>
      </c>
      <c r="D23" t="s">
        <v>65</v>
      </c>
      <c r="E23" t="s">
        <v>220</v>
      </c>
      <c r="F23" t="s">
        <v>67</v>
      </c>
      <c r="G23" t="s">
        <v>528</v>
      </c>
      <c r="H23" t="s">
        <v>828</v>
      </c>
      <c r="I23" t="s">
        <v>794</v>
      </c>
      <c r="J23" t="s">
        <v>12</v>
      </c>
      <c r="K23" t="s">
        <v>68</v>
      </c>
      <c r="L23" t="s">
        <v>13</v>
      </c>
      <c r="M23" t="s">
        <v>509</v>
      </c>
      <c r="N23" t="s">
        <v>829</v>
      </c>
      <c r="O23" t="s">
        <v>830</v>
      </c>
      <c r="P23">
        <v>25</v>
      </c>
      <c r="Q23">
        <v>1</v>
      </c>
      <c r="R23" t="s">
        <v>70</v>
      </c>
      <c r="S23" t="s">
        <v>831</v>
      </c>
      <c r="T23" s="105">
        <v>46055</v>
      </c>
      <c r="U23" s="105">
        <v>46171</v>
      </c>
      <c r="V23" t="s">
        <v>219</v>
      </c>
    </row>
    <row r="24" spans="1:22" x14ac:dyDescent="0.25">
      <c r="A24" s="12" t="str">
        <f t="shared" si="1"/>
        <v>12.1.1</v>
      </c>
      <c r="B24" t="s">
        <v>219</v>
      </c>
      <c r="C24">
        <v>0</v>
      </c>
      <c r="D24" t="s">
        <v>72</v>
      </c>
      <c r="E24" t="s">
        <v>221</v>
      </c>
      <c r="F24" t="s">
        <v>12</v>
      </c>
      <c r="G24" t="s">
        <v>12</v>
      </c>
      <c r="H24" t="s">
        <v>12</v>
      </c>
      <c r="I24" t="s">
        <v>12</v>
      </c>
      <c r="J24" t="s">
        <v>12</v>
      </c>
      <c r="K24" t="s">
        <v>12</v>
      </c>
      <c r="L24" t="s">
        <v>12</v>
      </c>
      <c r="M24" t="s">
        <v>12</v>
      </c>
      <c r="N24" t="s">
        <v>12</v>
      </c>
      <c r="O24" t="s">
        <v>832</v>
      </c>
      <c r="P24">
        <v>30</v>
      </c>
      <c r="Q24">
        <v>1</v>
      </c>
      <c r="R24" t="s">
        <v>70</v>
      </c>
      <c r="S24" t="s">
        <v>833</v>
      </c>
      <c r="T24" s="105">
        <v>46055</v>
      </c>
      <c r="U24" s="105">
        <v>46080</v>
      </c>
      <c r="V24" t="s">
        <v>219</v>
      </c>
    </row>
    <row r="25" spans="1:22" x14ac:dyDescent="0.25">
      <c r="A25" s="12" t="str">
        <f t="shared" si="1"/>
        <v>12.1.2</v>
      </c>
      <c r="B25" t="s">
        <v>219</v>
      </c>
      <c r="C25">
        <v>0</v>
      </c>
      <c r="D25" t="s">
        <v>72</v>
      </c>
      <c r="E25" t="s">
        <v>222</v>
      </c>
      <c r="F25" t="s">
        <v>12</v>
      </c>
      <c r="G25" t="s">
        <v>12</v>
      </c>
      <c r="H25" t="s">
        <v>12</v>
      </c>
      <c r="I25" t="s">
        <v>12</v>
      </c>
      <c r="J25" t="s">
        <v>12</v>
      </c>
      <c r="K25" t="s">
        <v>12</v>
      </c>
      <c r="L25" t="s">
        <v>12</v>
      </c>
      <c r="M25" t="s">
        <v>12</v>
      </c>
      <c r="N25" t="s">
        <v>12</v>
      </c>
      <c r="O25" t="s">
        <v>834</v>
      </c>
      <c r="P25">
        <v>35</v>
      </c>
      <c r="Q25">
        <v>1</v>
      </c>
      <c r="R25" t="s">
        <v>70</v>
      </c>
      <c r="S25" t="s">
        <v>835</v>
      </c>
      <c r="T25" s="105">
        <v>46083</v>
      </c>
      <c r="U25" s="105">
        <v>46142</v>
      </c>
      <c r="V25" t="s">
        <v>219</v>
      </c>
    </row>
    <row r="26" spans="1:22" x14ac:dyDescent="0.25">
      <c r="A26" s="12" t="str">
        <f t="shared" si="1"/>
        <v>12.1.3</v>
      </c>
      <c r="B26" t="s">
        <v>219</v>
      </c>
      <c r="C26">
        <v>0</v>
      </c>
      <c r="D26" t="s">
        <v>72</v>
      </c>
      <c r="E26" t="s">
        <v>223</v>
      </c>
      <c r="F26" t="s">
        <v>12</v>
      </c>
      <c r="G26" t="s">
        <v>12</v>
      </c>
      <c r="H26" t="s">
        <v>12</v>
      </c>
      <c r="I26" t="s">
        <v>12</v>
      </c>
      <c r="J26" t="s">
        <v>12</v>
      </c>
      <c r="K26" t="s">
        <v>12</v>
      </c>
      <c r="L26" t="s">
        <v>12</v>
      </c>
      <c r="M26" t="s">
        <v>12</v>
      </c>
      <c r="N26" t="s">
        <v>12</v>
      </c>
      <c r="O26" t="s">
        <v>836</v>
      </c>
      <c r="P26">
        <v>35</v>
      </c>
      <c r="Q26">
        <v>1</v>
      </c>
      <c r="R26" t="s">
        <v>70</v>
      </c>
      <c r="S26" t="s">
        <v>831</v>
      </c>
      <c r="T26" s="105">
        <v>46146</v>
      </c>
      <c r="U26" s="105">
        <v>46171</v>
      </c>
      <c r="V26" t="s">
        <v>219</v>
      </c>
    </row>
    <row r="27" spans="1:22" x14ac:dyDescent="0.25">
      <c r="A27" s="12" t="str">
        <f t="shared" si="1"/>
        <v>12.2</v>
      </c>
      <c r="B27" t="s">
        <v>219</v>
      </c>
      <c r="C27">
        <v>0</v>
      </c>
      <c r="D27" t="s">
        <v>65</v>
      </c>
      <c r="E27" t="s">
        <v>837</v>
      </c>
      <c r="F27" t="s">
        <v>67</v>
      </c>
      <c r="G27" t="s">
        <v>524</v>
      </c>
      <c r="H27" t="s">
        <v>525</v>
      </c>
      <c r="I27" t="s">
        <v>838</v>
      </c>
      <c r="J27" t="s">
        <v>12</v>
      </c>
      <c r="K27" t="s">
        <v>83</v>
      </c>
      <c r="L27" t="s">
        <v>767</v>
      </c>
      <c r="M27" t="s">
        <v>509</v>
      </c>
      <c r="N27" t="s">
        <v>839</v>
      </c>
      <c r="O27" t="s">
        <v>840</v>
      </c>
      <c r="P27">
        <v>25</v>
      </c>
      <c r="Q27">
        <v>100</v>
      </c>
      <c r="R27" t="s">
        <v>90</v>
      </c>
      <c r="S27" t="s">
        <v>841</v>
      </c>
      <c r="T27" s="105">
        <v>46055</v>
      </c>
      <c r="U27" s="105">
        <v>46171</v>
      </c>
      <c r="V27" t="s">
        <v>842</v>
      </c>
    </row>
    <row r="28" spans="1:22" x14ac:dyDescent="0.25">
      <c r="A28" s="12" t="str">
        <f t="shared" si="1"/>
        <v>12.2.1</v>
      </c>
      <c r="B28" t="s">
        <v>219</v>
      </c>
      <c r="C28">
        <v>0</v>
      </c>
      <c r="D28" t="s">
        <v>72</v>
      </c>
      <c r="E28" t="s">
        <v>843</v>
      </c>
      <c r="F28" t="s">
        <v>12</v>
      </c>
      <c r="G28" t="s">
        <v>12</v>
      </c>
      <c r="H28" t="s">
        <v>12</v>
      </c>
      <c r="I28" t="s">
        <v>12</v>
      </c>
      <c r="J28" t="s">
        <v>12</v>
      </c>
      <c r="K28" t="s">
        <v>12</v>
      </c>
      <c r="L28" t="s">
        <v>12</v>
      </c>
      <c r="M28" t="s">
        <v>12</v>
      </c>
      <c r="N28" t="s">
        <v>12</v>
      </c>
      <c r="O28" t="s">
        <v>800</v>
      </c>
      <c r="P28">
        <v>20</v>
      </c>
      <c r="Q28">
        <v>1</v>
      </c>
      <c r="R28" t="s">
        <v>70</v>
      </c>
      <c r="S28" t="s">
        <v>844</v>
      </c>
      <c r="T28" s="105">
        <v>46055</v>
      </c>
      <c r="U28" s="105">
        <v>46080</v>
      </c>
      <c r="V28" t="s">
        <v>842</v>
      </c>
    </row>
    <row r="29" spans="1:22" x14ac:dyDescent="0.25">
      <c r="A29" s="12" t="str">
        <f t="shared" si="1"/>
        <v>12.2.2</v>
      </c>
      <c r="B29" t="s">
        <v>219</v>
      </c>
      <c r="C29">
        <v>0</v>
      </c>
      <c r="D29" t="s">
        <v>72</v>
      </c>
      <c r="E29" t="s">
        <v>845</v>
      </c>
      <c r="F29" t="s">
        <v>12</v>
      </c>
      <c r="G29" t="s">
        <v>12</v>
      </c>
      <c r="H29" t="s">
        <v>12</v>
      </c>
      <c r="I29" t="s">
        <v>12</v>
      </c>
      <c r="J29" t="s">
        <v>12</v>
      </c>
      <c r="K29" t="s">
        <v>12</v>
      </c>
      <c r="L29" t="s">
        <v>12</v>
      </c>
      <c r="M29" t="s">
        <v>12</v>
      </c>
      <c r="N29" t="s">
        <v>12</v>
      </c>
      <c r="O29" t="s">
        <v>810</v>
      </c>
      <c r="P29">
        <v>30</v>
      </c>
      <c r="Q29">
        <v>1</v>
      </c>
      <c r="R29" t="s">
        <v>70</v>
      </c>
      <c r="S29" t="s">
        <v>846</v>
      </c>
      <c r="T29" s="105">
        <v>46083</v>
      </c>
      <c r="U29" s="105">
        <v>46142</v>
      </c>
      <c r="V29" t="s">
        <v>842</v>
      </c>
    </row>
    <row r="30" spans="1:22" x14ac:dyDescent="0.25">
      <c r="A30" s="12" t="str">
        <f t="shared" si="1"/>
        <v>12.2.3</v>
      </c>
      <c r="B30" t="s">
        <v>219</v>
      </c>
      <c r="C30">
        <v>0</v>
      </c>
      <c r="D30" t="s">
        <v>72</v>
      </c>
      <c r="E30" t="s">
        <v>847</v>
      </c>
      <c r="F30" t="s">
        <v>12</v>
      </c>
      <c r="G30" t="s">
        <v>12</v>
      </c>
      <c r="H30" t="s">
        <v>12</v>
      </c>
      <c r="I30" t="s">
        <v>12</v>
      </c>
      <c r="J30" t="s">
        <v>12</v>
      </c>
      <c r="K30" t="s">
        <v>12</v>
      </c>
      <c r="L30" t="s">
        <v>12</v>
      </c>
      <c r="M30" t="s">
        <v>12</v>
      </c>
      <c r="N30" t="s">
        <v>12</v>
      </c>
      <c r="O30" t="s">
        <v>813</v>
      </c>
      <c r="P30">
        <v>25</v>
      </c>
      <c r="Q30">
        <v>1</v>
      </c>
      <c r="R30" t="s">
        <v>70</v>
      </c>
      <c r="S30" t="s">
        <v>848</v>
      </c>
      <c r="T30" s="105">
        <v>46146</v>
      </c>
      <c r="U30" s="105">
        <v>46157</v>
      </c>
      <c r="V30" t="s">
        <v>842</v>
      </c>
    </row>
    <row r="31" spans="1:22" x14ac:dyDescent="0.25">
      <c r="A31" s="12" t="str">
        <f t="shared" si="1"/>
        <v>12.2.4</v>
      </c>
      <c r="B31" t="s">
        <v>219</v>
      </c>
      <c r="C31">
        <v>0</v>
      </c>
      <c r="D31" t="s">
        <v>72</v>
      </c>
      <c r="E31" t="s">
        <v>849</v>
      </c>
      <c r="F31" t="s">
        <v>12</v>
      </c>
      <c r="G31" t="s">
        <v>12</v>
      </c>
      <c r="H31" t="s">
        <v>12</v>
      </c>
      <c r="I31" t="s">
        <v>12</v>
      </c>
      <c r="J31" t="s">
        <v>12</v>
      </c>
      <c r="K31" t="s">
        <v>12</v>
      </c>
      <c r="L31" t="s">
        <v>12</v>
      </c>
      <c r="M31" t="s">
        <v>12</v>
      </c>
      <c r="N31" t="s">
        <v>12</v>
      </c>
      <c r="O31" t="s">
        <v>850</v>
      </c>
      <c r="P31">
        <v>25</v>
      </c>
      <c r="Q31">
        <v>100</v>
      </c>
      <c r="R31" t="s">
        <v>90</v>
      </c>
      <c r="S31" t="s">
        <v>851</v>
      </c>
      <c r="T31" s="105">
        <v>46161</v>
      </c>
      <c r="U31" s="105">
        <v>46171</v>
      </c>
      <c r="V31" t="s">
        <v>842</v>
      </c>
    </row>
    <row r="32" spans="1:22" x14ac:dyDescent="0.25">
      <c r="A32" s="12" t="str">
        <f t="shared" si="1"/>
        <v>12.3</v>
      </c>
      <c r="B32" t="s">
        <v>219</v>
      </c>
      <c r="C32">
        <v>0</v>
      </c>
      <c r="D32" t="s">
        <v>65</v>
      </c>
      <c r="E32" t="s">
        <v>852</v>
      </c>
      <c r="F32" t="s">
        <v>67</v>
      </c>
      <c r="G32" t="s">
        <v>524</v>
      </c>
      <c r="H32" t="s">
        <v>525</v>
      </c>
      <c r="I32" t="s">
        <v>838</v>
      </c>
      <c r="J32" t="s">
        <v>12</v>
      </c>
      <c r="K32" t="s">
        <v>68</v>
      </c>
      <c r="L32" t="s">
        <v>13</v>
      </c>
      <c r="M32" t="s">
        <v>509</v>
      </c>
      <c r="N32" t="s">
        <v>839</v>
      </c>
      <c r="O32" t="s">
        <v>853</v>
      </c>
      <c r="P32">
        <v>25</v>
      </c>
      <c r="Q32">
        <v>1</v>
      </c>
      <c r="R32" t="s">
        <v>70</v>
      </c>
      <c r="S32" t="s">
        <v>854</v>
      </c>
      <c r="T32" s="105">
        <v>46055</v>
      </c>
      <c r="U32" s="105">
        <v>46203</v>
      </c>
      <c r="V32" t="s">
        <v>219</v>
      </c>
    </row>
    <row r="33" spans="1:22" x14ac:dyDescent="0.25">
      <c r="A33" s="12" t="str">
        <f t="shared" si="1"/>
        <v>12.3.1</v>
      </c>
      <c r="B33" t="s">
        <v>219</v>
      </c>
      <c r="C33">
        <v>0</v>
      </c>
      <c r="D33" t="s">
        <v>72</v>
      </c>
      <c r="E33" t="s">
        <v>855</v>
      </c>
      <c r="F33" t="s">
        <v>12</v>
      </c>
      <c r="G33" t="s">
        <v>12</v>
      </c>
      <c r="H33" t="s">
        <v>12</v>
      </c>
      <c r="I33" t="s">
        <v>12</v>
      </c>
      <c r="J33" t="s">
        <v>12</v>
      </c>
      <c r="K33" t="s">
        <v>12</v>
      </c>
      <c r="L33" t="s">
        <v>12</v>
      </c>
      <c r="M33" t="s">
        <v>12</v>
      </c>
      <c r="N33" t="s">
        <v>12</v>
      </c>
      <c r="O33" t="s">
        <v>856</v>
      </c>
      <c r="P33">
        <v>30</v>
      </c>
      <c r="Q33">
        <v>1</v>
      </c>
      <c r="R33" t="s">
        <v>70</v>
      </c>
      <c r="S33" t="s">
        <v>857</v>
      </c>
      <c r="T33" s="105">
        <v>46055</v>
      </c>
      <c r="U33" s="105">
        <v>46080</v>
      </c>
      <c r="V33" t="s">
        <v>219</v>
      </c>
    </row>
    <row r="34" spans="1:22" x14ac:dyDescent="0.25">
      <c r="A34" s="12" t="str">
        <f t="shared" si="1"/>
        <v>12.3.2</v>
      </c>
      <c r="B34" t="s">
        <v>219</v>
      </c>
      <c r="C34">
        <v>0</v>
      </c>
      <c r="D34" t="s">
        <v>72</v>
      </c>
      <c r="E34" t="s">
        <v>858</v>
      </c>
      <c r="F34" t="s">
        <v>12</v>
      </c>
      <c r="G34" t="s">
        <v>12</v>
      </c>
      <c r="H34" t="s">
        <v>12</v>
      </c>
      <c r="I34" t="s">
        <v>12</v>
      </c>
      <c r="J34" t="s">
        <v>12</v>
      </c>
      <c r="K34" t="s">
        <v>12</v>
      </c>
      <c r="L34" t="s">
        <v>12</v>
      </c>
      <c r="M34" t="s">
        <v>12</v>
      </c>
      <c r="N34" t="s">
        <v>12</v>
      </c>
      <c r="O34" t="s">
        <v>859</v>
      </c>
      <c r="P34">
        <v>20</v>
      </c>
      <c r="Q34">
        <v>1</v>
      </c>
      <c r="R34" t="s">
        <v>70</v>
      </c>
      <c r="S34" t="s">
        <v>860</v>
      </c>
      <c r="T34" s="105">
        <v>46083</v>
      </c>
      <c r="U34" s="105">
        <v>46112</v>
      </c>
      <c r="V34" t="s">
        <v>219</v>
      </c>
    </row>
    <row r="35" spans="1:22" x14ac:dyDescent="0.25">
      <c r="A35" s="12" t="str">
        <f t="shared" si="1"/>
        <v>12.3.3</v>
      </c>
      <c r="B35" t="s">
        <v>219</v>
      </c>
      <c r="C35">
        <v>0</v>
      </c>
      <c r="D35" t="s">
        <v>72</v>
      </c>
      <c r="E35" t="s">
        <v>861</v>
      </c>
      <c r="F35" t="s">
        <v>12</v>
      </c>
      <c r="G35" t="s">
        <v>12</v>
      </c>
      <c r="H35" t="s">
        <v>12</v>
      </c>
      <c r="I35" t="s">
        <v>12</v>
      </c>
      <c r="J35" t="s">
        <v>12</v>
      </c>
      <c r="K35" t="s">
        <v>12</v>
      </c>
      <c r="L35" t="s">
        <v>12</v>
      </c>
      <c r="M35" t="s">
        <v>12</v>
      </c>
      <c r="N35" t="s">
        <v>12</v>
      </c>
      <c r="O35" t="s">
        <v>862</v>
      </c>
      <c r="P35">
        <v>20</v>
      </c>
      <c r="Q35">
        <v>1</v>
      </c>
      <c r="R35" t="s">
        <v>70</v>
      </c>
      <c r="S35" t="s">
        <v>863</v>
      </c>
      <c r="T35" s="105">
        <v>46113</v>
      </c>
      <c r="U35" s="105">
        <v>46142</v>
      </c>
      <c r="V35" t="s">
        <v>219</v>
      </c>
    </row>
    <row r="36" spans="1:22" x14ac:dyDescent="0.25">
      <c r="A36" s="12" t="str">
        <f t="shared" si="1"/>
        <v>12.3.4</v>
      </c>
      <c r="B36" t="s">
        <v>219</v>
      </c>
      <c r="C36">
        <v>0</v>
      </c>
      <c r="D36" t="s">
        <v>72</v>
      </c>
      <c r="E36" t="s">
        <v>864</v>
      </c>
      <c r="F36" t="s">
        <v>12</v>
      </c>
      <c r="G36" t="s">
        <v>12</v>
      </c>
      <c r="H36" t="s">
        <v>12</v>
      </c>
      <c r="I36" t="s">
        <v>12</v>
      </c>
      <c r="J36" t="s">
        <v>12</v>
      </c>
      <c r="K36" t="s">
        <v>12</v>
      </c>
      <c r="L36" t="s">
        <v>12</v>
      </c>
      <c r="M36" t="s">
        <v>12</v>
      </c>
      <c r="N36" t="s">
        <v>12</v>
      </c>
      <c r="O36" t="s">
        <v>865</v>
      </c>
      <c r="P36">
        <v>30</v>
      </c>
      <c r="Q36">
        <v>1</v>
      </c>
      <c r="R36" t="s">
        <v>70</v>
      </c>
      <c r="S36" t="s">
        <v>866</v>
      </c>
      <c r="T36" s="105">
        <v>46146</v>
      </c>
      <c r="U36" s="105">
        <v>46203</v>
      </c>
      <c r="V36" t="s">
        <v>219</v>
      </c>
    </row>
    <row r="37" spans="1:22" x14ac:dyDescent="0.25">
      <c r="A37" s="12" t="str">
        <f t="shared" si="1"/>
        <v>12.4</v>
      </c>
      <c r="B37" t="s">
        <v>219</v>
      </c>
      <c r="C37">
        <v>0</v>
      </c>
      <c r="D37" t="s">
        <v>65</v>
      </c>
      <c r="E37" t="s">
        <v>867</v>
      </c>
      <c r="F37" t="s">
        <v>67</v>
      </c>
      <c r="G37" t="s">
        <v>536</v>
      </c>
      <c r="H37" t="s">
        <v>537</v>
      </c>
      <c r="I37" t="s">
        <v>538</v>
      </c>
      <c r="J37" t="s">
        <v>12</v>
      </c>
      <c r="K37" t="s">
        <v>83</v>
      </c>
      <c r="L37" t="s">
        <v>767</v>
      </c>
      <c r="M37" t="s">
        <v>509</v>
      </c>
      <c r="N37" t="s">
        <v>839</v>
      </c>
      <c r="O37" t="s">
        <v>868</v>
      </c>
      <c r="P37">
        <v>25</v>
      </c>
      <c r="Q37">
        <v>1</v>
      </c>
      <c r="R37" t="s">
        <v>70</v>
      </c>
      <c r="S37" t="s">
        <v>869</v>
      </c>
      <c r="T37" s="105">
        <v>46055</v>
      </c>
      <c r="U37" s="105">
        <v>46295</v>
      </c>
      <c r="V37" t="s">
        <v>842</v>
      </c>
    </row>
    <row r="38" spans="1:22" x14ac:dyDescent="0.25">
      <c r="A38" s="12" t="str">
        <f t="shared" si="1"/>
        <v>12.4.1</v>
      </c>
      <c r="B38" t="s">
        <v>219</v>
      </c>
      <c r="C38">
        <v>0</v>
      </c>
      <c r="D38" t="s">
        <v>72</v>
      </c>
      <c r="E38" t="s">
        <v>870</v>
      </c>
      <c r="F38" t="s">
        <v>12</v>
      </c>
      <c r="G38" t="s">
        <v>12</v>
      </c>
      <c r="H38" t="s">
        <v>12</v>
      </c>
      <c r="I38" t="s">
        <v>12</v>
      </c>
      <c r="J38" t="s">
        <v>12</v>
      </c>
      <c r="K38" t="s">
        <v>12</v>
      </c>
      <c r="L38" t="s">
        <v>12</v>
      </c>
      <c r="M38" t="s">
        <v>12</v>
      </c>
      <c r="N38" t="s">
        <v>12</v>
      </c>
      <c r="O38" t="s">
        <v>871</v>
      </c>
      <c r="P38">
        <v>15</v>
      </c>
      <c r="Q38">
        <v>1</v>
      </c>
      <c r="R38" t="s">
        <v>70</v>
      </c>
      <c r="S38" t="s">
        <v>872</v>
      </c>
      <c r="T38" s="105">
        <v>46055</v>
      </c>
      <c r="U38" s="105">
        <v>46094</v>
      </c>
      <c r="V38" t="s">
        <v>842</v>
      </c>
    </row>
    <row r="39" spans="1:22" x14ac:dyDescent="0.25">
      <c r="A39" s="12" t="str">
        <f t="shared" si="1"/>
        <v>12.4.2</v>
      </c>
      <c r="B39" t="s">
        <v>219</v>
      </c>
      <c r="C39">
        <v>0</v>
      </c>
      <c r="D39" t="s">
        <v>72</v>
      </c>
      <c r="E39" t="s">
        <v>873</v>
      </c>
      <c r="F39" t="s">
        <v>12</v>
      </c>
      <c r="G39" t="s">
        <v>12</v>
      </c>
      <c r="H39" t="s">
        <v>12</v>
      </c>
      <c r="I39" t="s">
        <v>12</v>
      </c>
      <c r="J39" t="s">
        <v>12</v>
      </c>
      <c r="K39" t="s">
        <v>12</v>
      </c>
      <c r="L39" t="s">
        <v>12</v>
      </c>
      <c r="M39" t="s">
        <v>12</v>
      </c>
      <c r="N39" t="s">
        <v>12</v>
      </c>
      <c r="O39" t="s">
        <v>874</v>
      </c>
      <c r="P39">
        <v>25</v>
      </c>
      <c r="Q39">
        <v>1</v>
      </c>
      <c r="R39" t="s">
        <v>70</v>
      </c>
      <c r="S39" t="s">
        <v>804</v>
      </c>
      <c r="T39" s="105">
        <v>46097</v>
      </c>
      <c r="U39" s="105">
        <v>46171</v>
      </c>
      <c r="V39" t="s">
        <v>842</v>
      </c>
    </row>
    <row r="40" spans="1:22" x14ac:dyDescent="0.25">
      <c r="A40" s="12" t="str">
        <f t="shared" si="1"/>
        <v>12.4.3</v>
      </c>
      <c r="B40" t="s">
        <v>219</v>
      </c>
      <c r="C40">
        <v>0</v>
      </c>
      <c r="D40" t="s">
        <v>72</v>
      </c>
      <c r="E40" t="s">
        <v>875</v>
      </c>
      <c r="F40" t="s">
        <v>12</v>
      </c>
      <c r="G40" t="s">
        <v>12</v>
      </c>
      <c r="H40" t="s">
        <v>12</v>
      </c>
      <c r="I40" t="s">
        <v>12</v>
      </c>
      <c r="J40" t="s">
        <v>12</v>
      </c>
      <c r="K40" t="s">
        <v>12</v>
      </c>
      <c r="L40" t="s">
        <v>12</v>
      </c>
      <c r="M40" t="s">
        <v>12</v>
      </c>
      <c r="N40" t="s">
        <v>12</v>
      </c>
      <c r="O40" t="s">
        <v>876</v>
      </c>
      <c r="P40">
        <v>20</v>
      </c>
      <c r="Q40">
        <v>1</v>
      </c>
      <c r="R40" t="s">
        <v>70</v>
      </c>
      <c r="S40" t="s">
        <v>811</v>
      </c>
      <c r="T40" s="105">
        <v>46105</v>
      </c>
      <c r="U40" s="105">
        <v>46255</v>
      </c>
      <c r="V40" t="s">
        <v>842</v>
      </c>
    </row>
    <row r="41" spans="1:22" x14ac:dyDescent="0.25">
      <c r="A41" s="12" t="str">
        <f t="shared" si="1"/>
        <v>12.4.4</v>
      </c>
      <c r="B41" t="s">
        <v>219</v>
      </c>
      <c r="C41">
        <v>0</v>
      </c>
      <c r="D41" t="s">
        <v>72</v>
      </c>
      <c r="E41" t="s">
        <v>877</v>
      </c>
      <c r="F41" t="s">
        <v>12</v>
      </c>
      <c r="G41" t="s">
        <v>12</v>
      </c>
      <c r="H41" t="s">
        <v>12</v>
      </c>
      <c r="I41" t="s">
        <v>12</v>
      </c>
      <c r="J41" t="s">
        <v>12</v>
      </c>
      <c r="K41" t="s">
        <v>12</v>
      </c>
      <c r="L41" t="s">
        <v>12</v>
      </c>
      <c r="M41" t="s">
        <v>12</v>
      </c>
      <c r="N41" t="s">
        <v>12</v>
      </c>
      <c r="O41" t="s">
        <v>878</v>
      </c>
      <c r="P41">
        <v>20</v>
      </c>
      <c r="Q41">
        <v>1</v>
      </c>
      <c r="R41" t="s">
        <v>70</v>
      </c>
      <c r="S41" t="s">
        <v>817</v>
      </c>
      <c r="T41" s="105">
        <v>46237</v>
      </c>
      <c r="U41" s="105">
        <v>46269</v>
      </c>
      <c r="V41" t="s">
        <v>842</v>
      </c>
    </row>
    <row r="42" spans="1:22" x14ac:dyDescent="0.25">
      <c r="A42" s="12" t="str">
        <f t="shared" si="1"/>
        <v>12.4.5</v>
      </c>
      <c r="B42" t="s">
        <v>219</v>
      </c>
      <c r="C42">
        <v>0</v>
      </c>
      <c r="D42" t="s">
        <v>72</v>
      </c>
      <c r="E42" t="s">
        <v>879</v>
      </c>
      <c r="F42" t="s">
        <v>12</v>
      </c>
      <c r="G42" t="s">
        <v>12</v>
      </c>
      <c r="H42" t="s">
        <v>12</v>
      </c>
      <c r="I42" t="s">
        <v>12</v>
      </c>
      <c r="J42" t="s">
        <v>12</v>
      </c>
      <c r="K42" t="s">
        <v>12</v>
      </c>
      <c r="L42" t="s">
        <v>12</v>
      </c>
      <c r="M42" t="s">
        <v>12</v>
      </c>
      <c r="N42" t="s">
        <v>12</v>
      </c>
      <c r="O42" t="s">
        <v>880</v>
      </c>
      <c r="P42">
        <v>20</v>
      </c>
      <c r="Q42">
        <v>1</v>
      </c>
      <c r="R42" t="s">
        <v>70</v>
      </c>
      <c r="S42" t="s">
        <v>881</v>
      </c>
      <c r="T42" s="105">
        <v>46266</v>
      </c>
      <c r="U42" s="105">
        <v>46295</v>
      </c>
      <c r="V42" t="s">
        <v>842</v>
      </c>
    </row>
    <row r="43" spans="1:22" x14ac:dyDescent="0.25">
      <c r="A43" s="12" t="str">
        <f t="shared" si="1"/>
        <v>13.1</v>
      </c>
      <c r="B43" t="s">
        <v>212</v>
      </c>
      <c r="C43">
        <v>0</v>
      </c>
      <c r="D43" t="s">
        <v>65</v>
      </c>
      <c r="E43" t="s">
        <v>213</v>
      </c>
      <c r="F43" t="s">
        <v>82</v>
      </c>
      <c r="G43" t="s">
        <v>526</v>
      </c>
      <c r="H43" t="s">
        <v>527</v>
      </c>
      <c r="I43" t="s">
        <v>882</v>
      </c>
      <c r="J43" t="s">
        <v>12</v>
      </c>
      <c r="K43" t="s">
        <v>83</v>
      </c>
      <c r="L43" t="s">
        <v>12</v>
      </c>
      <c r="M43" t="s">
        <v>152</v>
      </c>
      <c r="N43" t="s">
        <v>12</v>
      </c>
      <c r="O43" t="s">
        <v>54</v>
      </c>
      <c r="P43">
        <v>100</v>
      </c>
      <c r="Q43">
        <v>1</v>
      </c>
      <c r="R43" t="s">
        <v>70</v>
      </c>
      <c r="S43" t="s">
        <v>883</v>
      </c>
      <c r="T43" s="105">
        <v>46055</v>
      </c>
      <c r="U43" s="105">
        <v>46367</v>
      </c>
      <c r="V43" t="s">
        <v>884</v>
      </c>
    </row>
    <row r="44" spans="1:22" x14ac:dyDescent="0.25">
      <c r="A44" s="12" t="str">
        <f t="shared" si="1"/>
        <v>13.1.1</v>
      </c>
      <c r="B44" t="s">
        <v>212</v>
      </c>
      <c r="C44">
        <v>0</v>
      </c>
      <c r="D44" t="s">
        <v>72</v>
      </c>
      <c r="E44" t="s">
        <v>215</v>
      </c>
      <c r="F44" t="s">
        <v>12</v>
      </c>
      <c r="G44" t="s">
        <v>12</v>
      </c>
      <c r="H44" t="s">
        <v>12</v>
      </c>
      <c r="I44" t="s">
        <v>12</v>
      </c>
      <c r="J44" t="s">
        <v>12</v>
      </c>
      <c r="K44" t="s">
        <v>12</v>
      </c>
      <c r="L44" t="s">
        <v>12</v>
      </c>
      <c r="M44" t="s">
        <v>12</v>
      </c>
      <c r="N44" t="s">
        <v>12</v>
      </c>
      <c r="O44" t="s">
        <v>55</v>
      </c>
      <c r="P44">
        <v>30</v>
      </c>
      <c r="Q44">
        <v>1</v>
      </c>
      <c r="R44" t="s">
        <v>70</v>
      </c>
      <c r="S44" t="s">
        <v>216</v>
      </c>
      <c r="T44" s="105">
        <v>46055</v>
      </c>
      <c r="U44" s="105">
        <v>46080</v>
      </c>
      <c r="V44" t="s">
        <v>212</v>
      </c>
    </row>
    <row r="45" spans="1:22" x14ac:dyDescent="0.25">
      <c r="A45" s="12" t="str">
        <f t="shared" si="1"/>
        <v>13.1.2</v>
      </c>
      <c r="B45" t="s">
        <v>212</v>
      </c>
      <c r="C45">
        <v>0</v>
      </c>
      <c r="D45" t="s">
        <v>761</v>
      </c>
      <c r="E45" t="s">
        <v>217</v>
      </c>
      <c r="F45" t="s">
        <v>12</v>
      </c>
      <c r="G45" t="s">
        <v>12</v>
      </c>
      <c r="H45" t="s">
        <v>12</v>
      </c>
      <c r="I45" t="s">
        <v>12</v>
      </c>
      <c r="J45" t="s">
        <v>12</v>
      </c>
      <c r="K45" t="s">
        <v>12</v>
      </c>
      <c r="L45" t="s">
        <v>12</v>
      </c>
      <c r="M45" t="s">
        <v>12</v>
      </c>
      <c r="N45" t="s">
        <v>12</v>
      </c>
      <c r="O45" t="s">
        <v>885</v>
      </c>
      <c r="P45">
        <v>0</v>
      </c>
      <c r="Q45">
        <v>2</v>
      </c>
      <c r="R45" t="s">
        <v>70</v>
      </c>
      <c r="S45" t="s">
        <v>886</v>
      </c>
      <c r="T45" s="105">
        <v>46083</v>
      </c>
      <c r="U45" s="105">
        <v>46127</v>
      </c>
      <c r="V45" t="s">
        <v>139</v>
      </c>
    </row>
    <row r="46" spans="1:22" x14ac:dyDescent="0.25">
      <c r="A46" s="12" t="str">
        <f t="shared" si="1"/>
        <v>13.1.3</v>
      </c>
      <c r="B46" t="s">
        <v>212</v>
      </c>
      <c r="C46">
        <v>0</v>
      </c>
      <c r="D46" t="s">
        <v>72</v>
      </c>
      <c r="E46" t="s">
        <v>218</v>
      </c>
      <c r="F46" t="s">
        <v>12</v>
      </c>
      <c r="G46" t="s">
        <v>12</v>
      </c>
      <c r="H46" t="s">
        <v>12</v>
      </c>
      <c r="I46" t="s">
        <v>12</v>
      </c>
      <c r="J46" t="s">
        <v>12</v>
      </c>
      <c r="K46" t="s">
        <v>12</v>
      </c>
      <c r="L46" t="s">
        <v>12</v>
      </c>
      <c r="M46" t="s">
        <v>12</v>
      </c>
      <c r="N46" t="s">
        <v>12</v>
      </c>
      <c r="O46" t="s">
        <v>887</v>
      </c>
      <c r="P46">
        <v>70</v>
      </c>
      <c r="Q46">
        <v>1</v>
      </c>
      <c r="R46" t="s">
        <v>70</v>
      </c>
      <c r="S46" t="s">
        <v>214</v>
      </c>
      <c r="T46" s="105">
        <v>46128</v>
      </c>
      <c r="U46" s="105">
        <v>46367</v>
      </c>
      <c r="V46" t="s">
        <v>884</v>
      </c>
    </row>
    <row r="47" spans="1:22" x14ac:dyDescent="0.25">
      <c r="A47" s="12" t="str">
        <f t="shared" si="1"/>
        <v>20.1</v>
      </c>
      <c r="B47" t="s">
        <v>99</v>
      </c>
      <c r="C47">
        <v>0</v>
      </c>
      <c r="D47" t="s">
        <v>65</v>
      </c>
      <c r="E47" t="s">
        <v>100</v>
      </c>
      <c r="F47" t="s">
        <v>67</v>
      </c>
      <c r="G47" t="s">
        <v>528</v>
      </c>
      <c r="H47" t="s">
        <v>529</v>
      </c>
      <c r="I47" t="s">
        <v>794</v>
      </c>
      <c r="J47" t="s">
        <v>12</v>
      </c>
      <c r="K47" t="s">
        <v>68</v>
      </c>
      <c r="L47" t="s">
        <v>767</v>
      </c>
      <c r="M47" t="s">
        <v>101</v>
      </c>
      <c r="N47" t="s">
        <v>888</v>
      </c>
      <c r="O47" t="s">
        <v>889</v>
      </c>
      <c r="P47">
        <v>20</v>
      </c>
      <c r="Q47">
        <v>100</v>
      </c>
      <c r="R47" t="s">
        <v>90</v>
      </c>
      <c r="S47" t="s">
        <v>890</v>
      </c>
      <c r="T47" s="105">
        <v>46055</v>
      </c>
      <c r="U47" s="105">
        <v>46371</v>
      </c>
      <c r="V47" t="s">
        <v>99</v>
      </c>
    </row>
    <row r="48" spans="1:22" x14ac:dyDescent="0.25">
      <c r="A48" s="12" t="str">
        <f t="shared" si="1"/>
        <v>20.1.1</v>
      </c>
      <c r="B48" t="s">
        <v>99</v>
      </c>
      <c r="C48">
        <v>0</v>
      </c>
      <c r="D48" t="s">
        <v>72</v>
      </c>
      <c r="E48" t="s">
        <v>102</v>
      </c>
      <c r="F48" t="s">
        <v>12</v>
      </c>
      <c r="G48" t="s">
        <v>12</v>
      </c>
      <c r="H48" t="s">
        <v>12</v>
      </c>
      <c r="I48" t="s">
        <v>12</v>
      </c>
      <c r="J48" t="s">
        <v>12</v>
      </c>
      <c r="K48" t="s">
        <v>12</v>
      </c>
      <c r="L48" t="s">
        <v>12</v>
      </c>
      <c r="M48" t="s">
        <v>12</v>
      </c>
      <c r="N48" t="s">
        <v>12</v>
      </c>
      <c r="O48" t="s">
        <v>891</v>
      </c>
      <c r="P48">
        <v>20</v>
      </c>
      <c r="Q48">
        <v>1</v>
      </c>
      <c r="R48" t="s">
        <v>70</v>
      </c>
      <c r="S48" t="s">
        <v>892</v>
      </c>
      <c r="T48" s="105">
        <v>46055</v>
      </c>
      <c r="U48" s="105">
        <v>46080</v>
      </c>
      <c r="V48" t="s">
        <v>99</v>
      </c>
    </row>
    <row r="49" spans="1:22" x14ac:dyDescent="0.25">
      <c r="A49" s="12" t="str">
        <f t="shared" si="1"/>
        <v>20.1.2</v>
      </c>
      <c r="B49" t="s">
        <v>99</v>
      </c>
      <c r="C49">
        <v>0</v>
      </c>
      <c r="D49" t="s">
        <v>72</v>
      </c>
      <c r="E49" t="s">
        <v>103</v>
      </c>
      <c r="F49" t="s">
        <v>12</v>
      </c>
      <c r="G49" t="s">
        <v>12</v>
      </c>
      <c r="H49" t="s">
        <v>12</v>
      </c>
      <c r="I49" t="s">
        <v>12</v>
      </c>
      <c r="J49" t="s">
        <v>12</v>
      </c>
      <c r="K49" t="s">
        <v>12</v>
      </c>
      <c r="L49" t="s">
        <v>12</v>
      </c>
      <c r="M49" t="s">
        <v>12</v>
      </c>
      <c r="N49" t="s">
        <v>12</v>
      </c>
      <c r="O49" t="s">
        <v>47</v>
      </c>
      <c r="P49">
        <v>80</v>
      </c>
      <c r="Q49">
        <v>100</v>
      </c>
      <c r="R49" t="s">
        <v>90</v>
      </c>
      <c r="S49" t="s">
        <v>893</v>
      </c>
      <c r="T49" s="105">
        <v>46084</v>
      </c>
      <c r="U49" s="105">
        <v>46371</v>
      </c>
      <c r="V49" t="s">
        <v>99</v>
      </c>
    </row>
    <row r="50" spans="1:22" x14ac:dyDescent="0.25">
      <c r="A50" s="12" t="str">
        <f t="shared" si="1"/>
        <v>20.2</v>
      </c>
      <c r="B50" t="s">
        <v>99</v>
      </c>
      <c r="C50">
        <v>0</v>
      </c>
      <c r="D50" t="s">
        <v>65</v>
      </c>
      <c r="E50" t="s">
        <v>104</v>
      </c>
      <c r="F50" t="s">
        <v>67</v>
      </c>
      <c r="G50" t="s">
        <v>528</v>
      </c>
      <c r="H50" t="s">
        <v>529</v>
      </c>
      <c r="I50" t="s">
        <v>794</v>
      </c>
      <c r="J50" t="s">
        <v>12</v>
      </c>
      <c r="K50" t="s">
        <v>68</v>
      </c>
      <c r="L50" t="s">
        <v>767</v>
      </c>
      <c r="M50" t="s">
        <v>507</v>
      </c>
      <c r="N50" t="s">
        <v>894</v>
      </c>
      <c r="O50" t="s">
        <v>895</v>
      </c>
      <c r="P50">
        <v>20</v>
      </c>
      <c r="Q50">
        <v>100</v>
      </c>
      <c r="R50" t="s">
        <v>90</v>
      </c>
      <c r="S50" t="s">
        <v>890</v>
      </c>
      <c r="T50" s="105">
        <v>46035</v>
      </c>
      <c r="U50" s="105">
        <v>46371</v>
      </c>
      <c r="V50" t="s">
        <v>99</v>
      </c>
    </row>
    <row r="51" spans="1:22" x14ac:dyDescent="0.25">
      <c r="A51" s="12" t="str">
        <f t="shared" si="1"/>
        <v>20.2.1</v>
      </c>
      <c r="B51" t="s">
        <v>99</v>
      </c>
      <c r="C51">
        <v>0</v>
      </c>
      <c r="D51" t="s">
        <v>72</v>
      </c>
      <c r="E51" t="s">
        <v>105</v>
      </c>
      <c r="F51" t="s">
        <v>12</v>
      </c>
      <c r="G51" t="s">
        <v>12</v>
      </c>
      <c r="H51" t="s">
        <v>12</v>
      </c>
      <c r="I51" t="s">
        <v>12</v>
      </c>
      <c r="J51" t="s">
        <v>12</v>
      </c>
      <c r="K51" t="s">
        <v>12</v>
      </c>
      <c r="L51" t="s">
        <v>12</v>
      </c>
      <c r="M51" t="s">
        <v>12</v>
      </c>
      <c r="N51" t="s">
        <v>12</v>
      </c>
      <c r="O51" t="s">
        <v>48</v>
      </c>
      <c r="P51">
        <v>30</v>
      </c>
      <c r="Q51">
        <v>1</v>
      </c>
      <c r="R51" t="s">
        <v>70</v>
      </c>
      <c r="S51" t="s">
        <v>892</v>
      </c>
      <c r="T51" s="105">
        <v>46035</v>
      </c>
      <c r="U51" s="105">
        <v>46053</v>
      </c>
      <c r="V51" t="s">
        <v>99</v>
      </c>
    </row>
    <row r="52" spans="1:22" x14ac:dyDescent="0.25">
      <c r="A52" s="12" t="str">
        <f t="shared" si="1"/>
        <v>20.2.2</v>
      </c>
      <c r="B52" t="s">
        <v>99</v>
      </c>
      <c r="C52">
        <v>0</v>
      </c>
      <c r="D52" t="s">
        <v>72</v>
      </c>
      <c r="E52" t="s">
        <v>106</v>
      </c>
      <c r="F52" t="s">
        <v>12</v>
      </c>
      <c r="G52" t="s">
        <v>12</v>
      </c>
      <c r="H52" t="s">
        <v>12</v>
      </c>
      <c r="I52" t="s">
        <v>12</v>
      </c>
      <c r="J52" t="s">
        <v>12</v>
      </c>
      <c r="K52" t="s">
        <v>12</v>
      </c>
      <c r="L52" t="s">
        <v>12</v>
      </c>
      <c r="M52" t="s">
        <v>12</v>
      </c>
      <c r="N52" t="s">
        <v>12</v>
      </c>
      <c r="O52" t="s">
        <v>49</v>
      </c>
      <c r="P52">
        <v>70</v>
      </c>
      <c r="Q52">
        <v>100</v>
      </c>
      <c r="R52" t="s">
        <v>90</v>
      </c>
      <c r="S52" t="s">
        <v>896</v>
      </c>
      <c r="T52" s="105">
        <v>46055</v>
      </c>
      <c r="U52" s="105">
        <v>46371</v>
      </c>
      <c r="V52" t="s">
        <v>99</v>
      </c>
    </row>
    <row r="53" spans="1:22" x14ac:dyDescent="0.25">
      <c r="A53" s="12" t="str">
        <f t="shared" si="1"/>
        <v>20.3</v>
      </c>
      <c r="B53" t="s">
        <v>99</v>
      </c>
      <c r="C53">
        <v>0</v>
      </c>
      <c r="D53" t="s">
        <v>65</v>
      </c>
      <c r="E53" t="s">
        <v>107</v>
      </c>
      <c r="F53" t="s">
        <v>67</v>
      </c>
      <c r="G53" t="s">
        <v>528</v>
      </c>
      <c r="H53" t="s">
        <v>529</v>
      </c>
      <c r="I53" t="s">
        <v>794</v>
      </c>
      <c r="J53" t="s">
        <v>12</v>
      </c>
      <c r="K53" t="s">
        <v>68</v>
      </c>
      <c r="L53" t="s">
        <v>767</v>
      </c>
      <c r="M53" t="s">
        <v>507</v>
      </c>
      <c r="N53" t="s">
        <v>894</v>
      </c>
      <c r="O53" t="s">
        <v>897</v>
      </c>
      <c r="P53">
        <v>20</v>
      </c>
      <c r="Q53">
        <v>100</v>
      </c>
      <c r="R53" t="s">
        <v>90</v>
      </c>
      <c r="S53" t="s">
        <v>890</v>
      </c>
      <c r="T53" s="105">
        <v>46055</v>
      </c>
      <c r="U53" s="105">
        <v>46371</v>
      </c>
      <c r="V53" t="s">
        <v>99</v>
      </c>
    </row>
    <row r="54" spans="1:22" x14ac:dyDescent="0.25">
      <c r="A54" s="12" t="str">
        <f t="shared" si="1"/>
        <v>20.3.1</v>
      </c>
      <c r="B54" t="s">
        <v>99</v>
      </c>
      <c r="C54">
        <v>0</v>
      </c>
      <c r="D54" t="s">
        <v>72</v>
      </c>
      <c r="E54" t="s">
        <v>108</v>
      </c>
      <c r="F54" t="s">
        <v>12</v>
      </c>
      <c r="G54" t="s">
        <v>12</v>
      </c>
      <c r="H54" t="s">
        <v>12</v>
      </c>
      <c r="I54" t="s">
        <v>12</v>
      </c>
      <c r="J54" t="s">
        <v>12</v>
      </c>
      <c r="K54" t="s">
        <v>12</v>
      </c>
      <c r="L54" t="s">
        <v>12</v>
      </c>
      <c r="M54" t="s">
        <v>12</v>
      </c>
      <c r="N54" t="s">
        <v>12</v>
      </c>
      <c r="O54" t="s">
        <v>898</v>
      </c>
      <c r="P54">
        <v>40</v>
      </c>
      <c r="Q54">
        <v>1</v>
      </c>
      <c r="R54" t="s">
        <v>70</v>
      </c>
      <c r="S54" t="s">
        <v>899</v>
      </c>
      <c r="T54" s="105">
        <v>46055</v>
      </c>
      <c r="U54" s="105">
        <v>46142</v>
      </c>
      <c r="V54" t="s">
        <v>99</v>
      </c>
    </row>
    <row r="55" spans="1:22" x14ac:dyDescent="0.25">
      <c r="A55" s="12" t="str">
        <f t="shared" si="1"/>
        <v>20.3.2</v>
      </c>
      <c r="B55" t="s">
        <v>99</v>
      </c>
      <c r="C55">
        <v>0</v>
      </c>
      <c r="D55" t="s">
        <v>72</v>
      </c>
      <c r="E55" t="s">
        <v>109</v>
      </c>
      <c r="F55" t="s">
        <v>12</v>
      </c>
      <c r="G55" t="s">
        <v>12</v>
      </c>
      <c r="H55" t="s">
        <v>12</v>
      </c>
      <c r="I55" t="s">
        <v>12</v>
      </c>
      <c r="J55" t="s">
        <v>12</v>
      </c>
      <c r="K55" t="s">
        <v>12</v>
      </c>
      <c r="L55" t="s">
        <v>12</v>
      </c>
      <c r="M55" t="s">
        <v>12</v>
      </c>
      <c r="N55" t="s">
        <v>12</v>
      </c>
      <c r="O55" t="s">
        <v>50</v>
      </c>
      <c r="P55">
        <v>60</v>
      </c>
      <c r="Q55">
        <v>100</v>
      </c>
      <c r="R55" t="s">
        <v>90</v>
      </c>
      <c r="S55" t="s">
        <v>900</v>
      </c>
      <c r="T55" s="105">
        <v>46113</v>
      </c>
      <c r="U55" s="105">
        <v>46371</v>
      </c>
      <c r="V55" t="s">
        <v>99</v>
      </c>
    </row>
    <row r="56" spans="1:22" x14ac:dyDescent="0.25">
      <c r="A56" s="12" t="str">
        <f t="shared" si="1"/>
        <v>20.4</v>
      </c>
      <c r="B56" t="s">
        <v>99</v>
      </c>
      <c r="C56">
        <v>0</v>
      </c>
      <c r="D56" t="s">
        <v>65</v>
      </c>
      <c r="E56" t="s">
        <v>110</v>
      </c>
      <c r="F56" t="s">
        <v>67</v>
      </c>
      <c r="G56" t="s">
        <v>528</v>
      </c>
      <c r="H56" t="s">
        <v>529</v>
      </c>
      <c r="I56" t="s">
        <v>794</v>
      </c>
      <c r="J56" t="s">
        <v>12</v>
      </c>
      <c r="K56" t="s">
        <v>68</v>
      </c>
      <c r="L56" t="s">
        <v>767</v>
      </c>
      <c r="M56" t="s">
        <v>101</v>
      </c>
      <c r="N56" t="s">
        <v>894</v>
      </c>
      <c r="O56" t="s">
        <v>901</v>
      </c>
      <c r="P56">
        <v>40</v>
      </c>
      <c r="Q56">
        <v>100</v>
      </c>
      <c r="R56" t="s">
        <v>90</v>
      </c>
      <c r="S56" t="s">
        <v>890</v>
      </c>
      <c r="T56" s="105">
        <v>46035</v>
      </c>
      <c r="U56" s="105">
        <v>46371</v>
      </c>
      <c r="V56" t="s">
        <v>99</v>
      </c>
    </row>
    <row r="57" spans="1:22" x14ac:dyDescent="0.25">
      <c r="A57" s="12" t="str">
        <f t="shared" si="1"/>
        <v>20.4.1</v>
      </c>
      <c r="B57" t="s">
        <v>99</v>
      </c>
      <c r="C57">
        <v>0</v>
      </c>
      <c r="D57" t="s">
        <v>72</v>
      </c>
      <c r="E57" t="s">
        <v>111</v>
      </c>
      <c r="F57" t="s">
        <v>12</v>
      </c>
      <c r="G57" t="s">
        <v>12</v>
      </c>
      <c r="H57" t="s">
        <v>12</v>
      </c>
      <c r="I57" t="s">
        <v>12</v>
      </c>
      <c r="J57" t="s">
        <v>12</v>
      </c>
      <c r="K57" t="s">
        <v>12</v>
      </c>
      <c r="L57" t="s">
        <v>12</v>
      </c>
      <c r="M57" t="s">
        <v>12</v>
      </c>
      <c r="N57" t="s">
        <v>12</v>
      </c>
      <c r="O57" t="s">
        <v>902</v>
      </c>
      <c r="P57">
        <v>20</v>
      </c>
      <c r="Q57">
        <v>1</v>
      </c>
      <c r="R57" t="s">
        <v>70</v>
      </c>
      <c r="S57" t="s">
        <v>892</v>
      </c>
      <c r="T57" s="105">
        <v>46035</v>
      </c>
      <c r="U57" s="105">
        <v>46053</v>
      </c>
      <c r="V57" t="s">
        <v>99</v>
      </c>
    </row>
    <row r="58" spans="1:22" x14ac:dyDescent="0.25">
      <c r="A58" s="12" t="str">
        <f t="shared" si="1"/>
        <v>20.4.2</v>
      </c>
      <c r="B58" t="s">
        <v>99</v>
      </c>
      <c r="C58">
        <v>0</v>
      </c>
      <c r="D58" t="s">
        <v>72</v>
      </c>
      <c r="E58" t="s">
        <v>112</v>
      </c>
      <c r="F58" t="s">
        <v>12</v>
      </c>
      <c r="G58" t="s">
        <v>12</v>
      </c>
      <c r="H58" t="s">
        <v>12</v>
      </c>
      <c r="I58" t="s">
        <v>12</v>
      </c>
      <c r="J58" t="s">
        <v>12</v>
      </c>
      <c r="K58" t="s">
        <v>12</v>
      </c>
      <c r="L58" t="s">
        <v>12</v>
      </c>
      <c r="M58" t="s">
        <v>12</v>
      </c>
      <c r="N58" t="s">
        <v>12</v>
      </c>
      <c r="O58" t="s">
        <v>903</v>
      </c>
      <c r="P58">
        <v>80</v>
      </c>
      <c r="Q58">
        <v>100</v>
      </c>
      <c r="R58" t="s">
        <v>90</v>
      </c>
      <c r="S58" t="s">
        <v>896</v>
      </c>
      <c r="T58" s="105">
        <v>46055</v>
      </c>
      <c r="U58" s="105">
        <v>46371</v>
      </c>
      <c r="V58" t="s">
        <v>99</v>
      </c>
    </row>
    <row r="59" spans="1:22" x14ac:dyDescent="0.25">
      <c r="A59" s="12" t="str">
        <f t="shared" si="1"/>
        <v>37.1</v>
      </c>
      <c r="B59" t="s">
        <v>224</v>
      </c>
      <c r="C59">
        <v>0</v>
      </c>
      <c r="D59" t="s">
        <v>65</v>
      </c>
      <c r="E59" t="s">
        <v>225</v>
      </c>
      <c r="F59" t="s">
        <v>67</v>
      </c>
      <c r="G59" t="s">
        <v>526</v>
      </c>
      <c r="H59" t="s">
        <v>527</v>
      </c>
      <c r="I59" t="s">
        <v>882</v>
      </c>
      <c r="J59" t="s">
        <v>12</v>
      </c>
      <c r="K59" t="s">
        <v>68</v>
      </c>
      <c r="L59" t="s">
        <v>904</v>
      </c>
      <c r="M59" t="s">
        <v>211</v>
      </c>
      <c r="N59" t="s">
        <v>12</v>
      </c>
      <c r="O59" t="s">
        <v>905</v>
      </c>
      <c r="P59">
        <v>30</v>
      </c>
      <c r="Q59">
        <v>3</v>
      </c>
      <c r="R59" t="s">
        <v>70</v>
      </c>
      <c r="S59" t="s">
        <v>906</v>
      </c>
      <c r="T59" s="105">
        <v>46037</v>
      </c>
      <c r="U59" s="105">
        <v>46371</v>
      </c>
      <c r="V59" t="s">
        <v>224</v>
      </c>
    </row>
    <row r="60" spans="1:22" x14ac:dyDescent="0.25">
      <c r="A60" s="12" t="str">
        <f t="shared" si="1"/>
        <v>37.1.1</v>
      </c>
      <c r="B60" t="s">
        <v>224</v>
      </c>
      <c r="C60">
        <v>0</v>
      </c>
      <c r="D60" t="s">
        <v>72</v>
      </c>
      <c r="E60" t="s">
        <v>226</v>
      </c>
      <c r="F60" t="s">
        <v>12</v>
      </c>
      <c r="G60" t="s">
        <v>12</v>
      </c>
      <c r="H60" t="s">
        <v>12</v>
      </c>
      <c r="I60" t="s">
        <v>12</v>
      </c>
      <c r="J60" t="s">
        <v>12</v>
      </c>
      <c r="K60" t="s">
        <v>12</v>
      </c>
      <c r="L60" t="s">
        <v>12</v>
      </c>
      <c r="M60" t="s">
        <v>12</v>
      </c>
      <c r="N60" t="s">
        <v>12</v>
      </c>
      <c r="O60" t="s">
        <v>907</v>
      </c>
      <c r="P60">
        <v>5</v>
      </c>
      <c r="Q60">
        <v>3</v>
      </c>
      <c r="R60" t="s">
        <v>70</v>
      </c>
      <c r="S60" t="s">
        <v>908</v>
      </c>
      <c r="T60" s="105">
        <v>46037</v>
      </c>
      <c r="U60" s="105">
        <v>46265</v>
      </c>
      <c r="V60" t="s">
        <v>224</v>
      </c>
    </row>
    <row r="61" spans="1:22" x14ac:dyDescent="0.25">
      <c r="A61" s="12" t="str">
        <f t="shared" si="1"/>
        <v>37.1.2</v>
      </c>
      <c r="B61" t="s">
        <v>224</v>
      </c>
      <c r="C61">
        <v>0</v>
      </c>
      <c r="D61" t="s">
        <v>72</v>
      </c>
      <c r="E61" t="s">
        <v>227</v>
      </c>
      <c r="F61" t="s">
        <v>12</v>
      </c>
      <c r="G61" t="s">
        <v>12</v>
      </c>
      <c r="H61" t="s">
        <v>12</v>
      </c>
      <c r="I61" t="s">
        <v>12</v>
      </c>
      <c r="J61" t="s">
        <v>12</v>
      </c>
      <c r="K61" t="s">
        <v>12</v>
      </c>
      <c r="L61" t="s">
        <v>12</v>
      </c>
      <c r="M61" t="s">
        <v>12</v>
      </c>
      <c r="N61" t="s">
        <v>12</v>
      </c>
      <c r="O61" t="s">
        <v>909</v>
      </c>
      <c r="P61">
        <v>10</v>
      </c>
      <c r="Q61">
        <v>3</v>
      </c>
      <c r="R61" t="s">
        <v>70</v>
      </c>
      <c r="S61" t="s">
        <v>910</v>
      </c>
      <c r="T61" s="105">
        <v>46055</v>
      </c>
      <c r="U61" s="105">
        <v>46265</v>
      </c>
      <c r="V61" t="s">
        <v>224</v>
      </c>
    </row>
    <row r="62" spans="1:22" x14ac:dyDescent="0.25">
      <c r="A62" s="12" t="str">
        <f t="shared" si="1"/>
        <v>37.1.3</v>
      </c>
      <c r="B62" t="s">
        <v>224</v>
      </c>
      <c r="C62">
        <v>0</v>
      </c>
      <c r="D62" t="s">
        <v>72</v>
      </c>
      <c r="E62" t="s">
        <v>228</v>
      </c>
      <c r="F62" t="s">
        <v>12</v>
      </c>
      <c r="G62" t="s">
        <v>12</v>
      </c>
      <c r="H62" t="s">
        <v>12</v>
      </c>
      <c r="I62" t="s">
        <v>12</v>
      </c>
      <c r="J62" t="s">
        <v>12</v>
      </c>
      <c r="K62" t="s">
        <v>12</v>
      </c>
      <c r="L62" t="s">
        <v>12</v>
      </c>
      <c r="M62" t="s">
        <v>12</v>
      </c>
      <c r="N62" t="s">
        <v>12</v>
      </c>
      <c r="O62" t="s">
        <v>911</v>
      </c>
      <c r="P62">
        <v>15</v>
      </c>
      <c r="Q62">
        <v>3</v>
      </c>
      <c r="R62" t="s">
        <v>70</v>
      </c>
      <c r="S62" t="s">
        <v>912</v>
      </c>
      <c r="T62" s="105">
        <v>46069</v>
      </c>
      <c r="U62" s="105">
        <v>46325</v>
      </c>
      <c r="V62" t="s">
        <v>224</v>
      </c>
    </row>
    <row r="63" spans="1:22" x14ac:dyDescent="0.25">
      <c r="A63" s="12" t="str">
        <f t="shared" si="1"/>
        <v>37.1.4</v>
      </c>
      <c r="B63" t="s">
        <v>224</v>
      </c>
      <c r="C63">
        <v>0</v>
      </c>
      <c r="D63" t="s">
        <v>72</v>
      </c>
      <c r="E63" t="s">
        <v>229</v>
      </c>
      <c r="F63" t="s">
        <v>12</v>
      </c>
      <c r="G63" t="s">
        <v>12</v>
      </c>
      <c r="H63" t="s">
        <v>12</v>
      </c>
      <c r="I63" t="s">
        <v>12</v>
      </c>
      <c r="J63" t="s">
        <v>12</v>
      </c>
      <c r="K63" t="s">
        <v>12</v>
      </c>
      <c r="L63" t="s">
        <v>12</v>
      </c>
      <c r="M63" t="s">
        <v>12</v>
      </c>
      <c r="N63" t="s">
        <v>12</v>
      </c>
      <c r="O63" t="s">
        <v>913</v>
      </c>
      <c r="P63">
        <v>25</v>
      </c>
      <c r="Q63">
        <v>3</v>
      </c>
      <c r="R63" t="s">
        <v>70</v>
      </c>
      <c r="S63" t="s">
        <v>914</v>
      </c>
      <c r="T63" s="105">
        <v>46069</v>
      </c>
      <c r="U63" s="105">
        <v>46325</v>
      </c>
      <c r="V63" t="s">
        <v>224</v>
      </c>
    </row>
    <row r="64" spans="1:22" x14ac:dyDescent="0.25">
      <c r="A64" s="12" t="str">
        <f t="shared" si="1"/>
        <v>37.1.5</v>
      </c>
      <c r="B64" t="s">
        <v>224</v>
      </c>
      <c r="C64">
        <v>0</v>
      </c>
      <c r="D64" t="s">
        <v>72</v>
      </c>
      <c r="E64" t="s">
        <v>230</v>
      </c>
      <c r="F64" t="s">
        <v>12</v>
      </c>
      <c r="G64" t="s">
        <v>12</v>
      </c>
      <c r="H64" t="s">
        <v>12</v>
      </c>
      <c r="I64" t="s">
        <v>12</v>
      </c>
      <c r="J64" t="s">
        <v>12</v>
      </c>
      <c r="K64" t="s">
        <v>12</v>
      </c>
      <c r="L64" t="s">
        <v>12</v>
      </c>
      <c r="M64" t="s">
        <v>12</v>
      </c>
      <c r="N64" t="s">
        <v>12</v>
      </c>
      <c r="O64" t="s">
        <v>915</v>
      </c>
      <c r="P64">
        <v>25</v>
      </c>
      <c r="Q64">
        <v>3</v>
      </c>
      <c r="R64" t="s">
        <v>70</v>
      </c>
      <c r="S64" t="s">
        <v>916</v>
      </c>
      <c r="T64" s="105">
        <v>46146</v>
      </c>
      <c r="U64" s="105">
        <v>46371</v>
      </c>
      <c r="V64" t="s">
        <v>224</v>
      </c>
    </row>
    <row r="65" spans="1:22" x14ac:dyDescent="0.25">
      <c r="A65" s="12" t="str">
        <f t="shared" si="1"/>
        <v>37.1.6</v>
      </c>
      <c r="B65" t="s">
        <v>224</v>
      </c>
      <c r="C65">
        <v>0</v>
      </c>
      <c r="D65" t="s">
        <v>72</v>
      </c>
      <c r="E65" t="s">
        <v>917</v>
      </c>
      <c r="F65" t="s">
        <v>12</v>
      </c>
      <c r="G65" t="s">
        <v>12</v>
      </c>
      <c r="H65" t="s">
        <v>12</v>
      </c>
      <c r="I65" t="s">
        <v>12</v>
      </c>
      <c r="J65" t="s">
        <v>12</v>
      </c>
      <c r="K65" t="s">
        <v>12</v>
      </c>
      <c r="L65" t="s">
        <v>12</v>
      </c>
      <c r="M65" t="s">
        <v>12</v>
      </c>
      <c r="N65" t="s">
        <v>12</v>
      </c>
      <c r="O65" t="s">
        <v>918</v>
      </c>
      <c r="P65">
        <v>20</v>
      </c>
      <c r="Q65">
        <v>3</v>
      </c>
      <c r="R65" t="s">
        <v>70</v>
      </c>
      <c r="S65" t="s">
        <v>919</v>
      </c>
      <c r="T65" s="105">
        <v>46203</v>
      </c>
      <c r="U65" s="105">
        <v>46371</v>
      </c>
      <c r="V65" t="s">
        <v>224</v>
      </c>
    </row>
    <row r="66" spans="1:22" x14ac:dyDescent="0.25">
      <c r="A66" s="12" t="str">
        <f t="shared" si="1"/>
        <v>37.2</v>
      </c>
      <c r="B66" t="s">
        <v>224</v>
      </c>
      <c r="C66">
        <v>0</v>
      </c>
      <c r="D66" t="s">
        <v>65</v>
      </c>
      <c r="E66" t="s">
        <v>231</v>
      </c>
      <c r="F66" t="s">
        <v>67</v>
      </c>
      <c r="G66" t="s">
        <v>526</v>
      </c>
      <c r="H66" t="s">
        <v>527</v>
      </c>
      <c r="I66" t="s">
        <v>882</v>
      </c>
      <c r="J66" t="s">
        <v>12</v>
      </c>
      <c r="K66" t="s">
        <v>68</v>
      </c>
      <c r="L66" t="s">
        <v>904</v>
      </c>
      <c r="M66" t="s">
        <v>211</v>
      </c>
      <c r="N66" t="s">
        <v>12</v>
      </c>
      <c r="O66" t="s">
        <v>920</v>
      </c>
      <c r="P66">
        <v>20</v>
      </c>
      <c r="Q66">
        <v>1</v>
      </c>
      <c r="R66" t="s">
        <v>70</v>
      </c>
      <c r="S66" t="s">
        <v>921</v>
      </c>
      <c r="T66" s="105">
        <v>46037</v>
      </c>
      <c r="U66" s="105">
        <v>46371</v>
      </c>
      <c r="V66" t="s">
        <v>224</v>
      </c>
    </row>
    <row r="67" spans="1:22" x14ac:dyDescent="0.25">
      <c r="A67" s="12" t="str">
        <f t="shared" si="1"/>
        <v>37.2.1</v>
      </c>
      <c r="B67" t="s">
        <v>224</v>
      </c>
      <c r="C67">
        <v>0</v>
      </c>
      <c r="D67" t="s">
        <v>72</v>
      </c>
      <c r="E67" t="s">
        <v>232</v>
      </c>
      <c r="F67" t="s">
        <v>12</v>
      </c>
      <c r="G67" t="s">
        <v>12</v>
      </c>
      <c r="H67" t="s">
        <v>12</v>
      </c>
      <c r="I67" t="s">
        <v>12</v>
      </c>
      <c r="J67" t="s">
        <v>12</v>
      </c>
      <c r="K67" t="s">
        <v>12</v>
      </c>
      <c r="L67" t="s">
        <v>12</v>
      </c>
      <c r="M67" t="s">
        <v>12</v>
      </c>
      <c r="N67" t="s">
        <v>12</v>
      </c>
      <c r="O67" t="s">
        <v>907</v>
      </c>
      <c r="P67">
        <v>10</v>
      </c>
      <c r="Q67">
        <v>1</v>
      </c>
      <c r="R67" t="s">
        <v>70</v>
      </c>
      <c r="S67" t="s">
        <v>922</v>
      </c>
      <c r="T67" s="105">
        <v>46037</v>
      </c>
      <c r="U67" s="105">
        <v>46265</v>
      </c>
      <c r="V67" t="s">
        <v>224</v>
      </c>
    </row>
    <row r="68" spans="1:22" x14ac:dyDescent="0.25">
      <c r="A68" s="12" t="str">
        <f t="shared" ref="A68:A131" si="2">+E68</f>
        <v>37.2.2</v>
      </c>
      <c r="B68" t="s">
        <v>224</v>
      </c>
      <c r="C68">
        <v>0</v>
      </c>
      <c r="D68" t="s">
        <v>72</v>
      </c>
      <c r="E68" t="s">
        <v>233</v>
      </c>
      <c r="F68" t="s">
        <v>12</v>
      </c>
      <c r="G68" t="s">
        <v>12</v>
      </c>
      <c r="H68" t="s">
        <v>12</v>
      </c>
      <c r="I68" t="s">
        <v>12</v>
      </c>
      <c r="J68" t="s">
        <v>12</v>
      </c>
      <c r="K68" t="s">
        <v>12</v>
      </c>
      <c r="L68" t="s">
        <v>12</v>
      </c>
      <c r="M68" t="s">
        <v>12</v>
      </c>
      <c r="N68" t="s">
        <v>12</v>
      </c>
      <c r="O68" t="s">
        <v>909</v>
      </c>
      <c r="P68">
        <v>10</v>
      </c>
      <c r="Q68">
        <v>1</v>
      </c>
      <c r="R68" t="s">
        <v>70</v>
      </c>
      <c r="S68" t="s">
        <v>923</v>
      </c>
      <c r="T68" s="105">
        <v>46037</v>
      </c>
      <c r="U68" s="105">
        <v>46265</v>
      </c>
      <c r="V68" t="s">
        <v>224</v>
      </c>
    </row>
    <row r="69" spans="1:22" x14ac:dyDescent="0.25">
      <c r="A69" s="12" t="str">
        <f t="shared" si="2"/>
        <v>37.2.3</v>
      </c>
      <c r="B69" t="s">
        <v>224</v>
      </c>
      <c r="C69">
        <v>0</v>
      </c>
      <c r="D69" t="s">
        <v>72</v>
      </c>
      <c r="E69" t="s">
        <v>924</v>
      </c>
      <c r="F69" t="s">
        <v>12</v>
      </c>
      <c r="G69" t="s">
        <v>12</v>
      </c>
      <c r="H69" t="s">
        <v>12</v>
      </c>
      <c r="I69" t="s">
        <v>12</v>
      </c>
      <c r="J69" t="s">
        <v>12</v>
      </c>
      <c r="K69" t="s">
        <v>12</v>
      </c>
      <c r="L69" t="s">
        <v>12</v>
      </c>
      <c r="M69" t="s">
        <v>12</v>
      </c>
      <c r="N69" t="s">
        <v>12</v>
      </c>
      <c r="O69" t="s">
        <v>911</v>
      </c>
      <c r="P69">
        <v>15</v>
      </c>
      <c r="Q69">
        <v>1</v>
      </c>
      <c r="R69" t="s">
        <v>70</v>
      </c>
      <c r="S69" t="s">
        <v>925</v>
      </c>
      <c r="T69" s="105">
        <v>46037</v>
      </c>
      <c r="U69" s="105">
        <v>46325</v>
      </c>
      <c r="V69" t="s">
        <v>224</v>
      </c>
    </row>
    <row r="70" spans="1:22" x14ac:dyDescent="0.25">
      <c r="A70" s="12" t="str">
        <f t="shared" si="2"/>
        <v>37.2.4</v>
      </c>
      <c r="B70" t="s">
        <v>224</v>
      </c>
      <c r="C70">
        <v>0</v>
      </c>
      <c r="D70" t="s">
        <v>72</v>
      </c>
      <c r="E70" t="s">
        <v>926</v>
      </c>
      <c r="F70" t="s">
        <v>12</v>
      </c>
      <c r="G70" t="s">
        <v>12</v>
      </c>
      <c r="H70" t="s">
        <v>12</v>
      </c>
      <c r="I70" t="s">
        <v>12</v>
      </c>
      <c r="J70" t="s">
        <v>12</v>
      </c>
      <c r="K70" t="s">
        <v>12</v>
      </c>
      <c r="L70" t="s">
        <v>12</v>
      </c>
      <c r="M70" t="s">
        <v>12</v>
      </c>
      <c r="N70" t="s">
        <v>12</v>
      </c>
      <c r="O70" t="s">
        <v>913</v>
      </c>
      <c r="P70">
        <v>25</v>
      </c>
      <c r="Q70">
        <v>1</v>
      </c>
      <c r="R70" t="s">
        <v>70</v>
      </c>
      <c r="S70" t="s">
        <v>927</v>
      </c>
      <c r="T70" s="105">
        <v>46037</v>
      </c>
      <c r="U70" s="105">
        <v>46325</v>
      </c>
      <c r="V70" t="s">
        <v>224</v>
      </c>
    </row>
    <row r="71" spans="1:22" x14ac:dyDescent="0.25">
      <c r="A71" s="12" t="str">
        <f t="shared" si="2"/>
        <v>37.2.5</v>
      </c>
      <c r="B71" t="s">
        <v>224</v>
      </c>
      <c r="C71">
        <v>0</v>
      </c>
      <c r="D71" t="s">
        <v>72</v>
      </c>
      <c r="E71" t="s">
        <v>928</v>
      </c>
      <c r="F71" t="s">
        <v>12</v>
      </c>
      <c r="G71" t="s">
        <v>12</v>
      </c>
      <c r="H71" t="s">
        <v>12</v>
      </c>
      <c r="I71" t="s">
        <v>12</v>
      </c>
      <c r="J71" t="s">
        <v>12</v>
      </c>
      <c r="K71" t="s">
        <v>12</v>
      </c>
      <c r="L71" t="s">
        <v>12</v>
      </c>
      <c r="M71" t="s">
        <v>12</v>
      </c>
      <c r="N71" t="s">
        <v>12</v>
      </c>
      <c r="O71" t="s">
        <v>915</v>
      </c>
      <c r="P71">
        <v>20</v>
      </c>
      <c r="Q71">
        <v>1</v>
      </c>
      <c r="R71" t="s">
        <v>70</v>
      </c>
      <c r="S71" t="s">
        <v>929</v>
      </c>
      <c r="T71" s="105">
        <v>46037</v>
      </c>
      <c r="U71" s="105">
        <v>46371</v>
      </c>
      <c r="V71" t="s">
        <v>224</v>
      </c>
    </row>
    <row r="72" spans="1:22" x14ac:dyDescent="0.25">
      <c r="A72" s="12" t="str">
        <f t="shared" si="2"/>
        <v>37.2.6</v>
      </c>
      <c r="B72" t="s">
        <v>224</v>
      </c>
      <c r="C72">
        <v>0</v>
      </c>
      <c r="D72" t="s">
        <v>72</v>
      </c>
      <c r="E72" t="s">
        <v>930</v>
      </c>
      <c r="F72" t="s">
        <v>12</v>
      </c>
      <c r="G72" t="s">
        <v>12</v>
      </c>
      <c r="H72" t="s">
        <v>12</v>
      </c>
      <c r="I72" t="s">
        <v>12</v>
      </c>
      <c r="J72" t="s">
        <v>12</v>
      </c>
      <c r="K72" t="s">
        <v>12</v>
      </c>
      <c r="L72" t="s">
        <v>12</v>
      </c>
      <c r="M72" t="s">
        <v>12</v>
      </c>
      <c r="N72" t="s">
        <v>12</v>
      </c>
      <c r="O72" t="s">
        <v>918</v>
      </c>
      <c r="P72">
        <v>20</v>
      </c>
      <c r="Q72">
        <v>1</v>
      </c>
      <c r="R72" t="s">
        <v>70</v>
      </c>
      <c r="S72" t="s">
        <v>921</v>
      </c>
      <c r="T72" s="105">
        <v>46037</v>
      </c>
      <c r="U72" s="105">
        <v>46371</v>
      </c>
      <c r="V72" t="s">
        <v>224</v>
      </c>
    </row>
    <row r="73" spans="1:22" x14ac:dyDescent="0.25">
      <c r="A73" s="12" t="str">
        <f t="shared" si="2"/>
        <v>37.3</v>
      </c>
      <c r="B73" t="s">
        <v>224</v>
      </c>
      <c r="C73">
        <v>0</v>
      </c>
      <c r="D73" t="s">
        <v>65</v>
      </c>
      <c r="E73" t="s">
        <v>234</v>
      </c>
      <c r="F73" t="s">
        <v>67</v>
      </c>
      <c r="G73" t="s">
        <v>526</v>
      </c>
      <c r="H73" t="s">
        <v>527</v>
      </c>
      <c r="I73" t="s">
        <v>882</v>
      </c>
      <c r="J73" t="s">
        <v>12</v>
      </c>
      <c r="K73" t="s">
        <v>83</v>
      </c>
      <c r="L73" t="s">
        <v>904</v>
      </c>
      <c r="M73" t="s">
        <v>211</v>
      </c>
      <c r="N73" t="s">
        <v>795</v>
      </c>
      <c r="O73" t="s">
        <v>931</v>
      </c>
      <c r="P73">
        <v>20</v>
      </c>
      <c r="Q73">
        <v>11</v>
      </c>
      <c r="R73" t="s">
        <v>70</v>
      </c>
      <c r="S73" t="s">
        <v>932</v>
      </c>
      <c r="T73" s="105">
        <v>46038</v>
      </c>
      <c r="U73" s="105">
        <v>46377</v>
      </c>
      <c r="V73" t="s">
        <v>933</v>
      </c>
    </row>
    <row r="74" spans="1:22" x14ac:dyDescent="0.25">
      <c r="A74" s="12" t="str">
        <f t="shared" si="2"/>
        <v>37.3.1</v>
      </c>
      <c r="B74" t="s">
        <v>224</v>
      </c>
      <c r="C74">
        <v>0</v>
      </c>
      <c r="D74" t="s">
        <v>72</v>
      </c>
      <c r="E74" t="s">
        <v>235</v>
      </c>
      <c r="F74" t="s">
        <v>12</v>
      </c>
      <c r="G74" t="s">
        <v>12</v>
      </c>
      <c r="H74" t="s">
        <v>12</v>
      </c>
      <c r="I74" t="s">
        <v>12</v>
      </c>
      <c r="J74" t="s">
        <v>12</v>
      </c>
      <c r="K74" t="s">
        <v>12</v>
      </c>
      <c r="L74" t="s">
        <v>12</v>
      </c>
      <c r="M74" t="s">
        <v>12</v>
      </c>
      <c r="N74" t="s">
        <v>12</v>
      </c>
      <c r="O74" t="s">
        <v>934</v>
      </c>
      <c r="P74">
        <v>70</v>
      </c>
      <c r="Q74">
        <v>11</v>
      </c>
      <c r="R74" t="s">
        <v>70</v>
      </c>
      <c r="S74" t="s">
        <v>935</v>
      </c>
      <c r="T74" s="105">
        <v>46038</v>
      </c>
      <c r="U74" s="105">
        <v>46377</v>
      </c>
      <c r="V74" t="s">
        <v>224</v>
      </c>
    </row>
    <row r="75" spans="1:22" x14ac:dyDescent="0.25">
      <c r="A75" s="12" t="str">
        <f t="shared" si="2"/>
        <v>37.3.2</v>
      </c>
      <c r="B75" t="s">
        <v>224</v>
      </c>
      <c r="C75">
        <v>0</v>
      </c>
      <c r="D75" t="s">
        <v>72</v>
      </c>
      <c r="E75" t="s">
        <v>236</v>
      </c>
      <c r="F75" t="s">
        <v>12</v>
      </c>
      <c r="G75" t="s">
        <v>12</v>
      </c>
      <c r="H75" t="s">
        <v>12</v>
      </c>
      <c r="I75" t="s">
        <v>12</v>
      </c>
      <c r="J75" t="s">
        <v>12</v>
      </c>
      <c r="K75" t="s">
        <v>12</v>
      </c>
      <c r="L75" t="s">
        <v>12</v>
      </c>
      <c r="M75" t="s">
        <v>12</v>
      </c>
      <c r="N75" t="s">
        <v>12</v>
      </c>
      <c r="O75" t="s">
        <v>936</v>
      </c>
      <c r="P75">
        <v>30</v>
      </c>
      <c r="Q75">
        <v>11</v>
      </c>
      <c r="R75" t="s">
        <v>70</v>
      </c>
      <c r="S75" t="s">
        <v>932</v>
      </c>
      <c r="T75" s="105">
        <v>46038</v>
      </c>
      <c r="U75" s="105">
        <v>46377</v>
      </c>
      <c r="V75" t="s">
        <v>933</v>
      </c>
    </row>
    <row r="76" spans="1:22" x14ac:dyDescent="0.25">
      <c r="A76" s="12" t="str">
        <f t="shared" si="2"/>
        <v>37.4</v>
      </c>
      <c r="B76" t="s">
        <v>224</v>
      </c>
      <c r="C76">
        <v>0</v>
      </c>
      <c r="D76" t="s">
        <v>65</v>
      </c>
      <c r="E76" t="s">
        <v>237</v>
      </c>
      <c r="F76" t="s">
        <v>67</v>
      </c>
      <c r="G76" t="s">
        <v>526</v>
      </c>
      <c r="H76" t="s">
        <v>527</v>
      </c>
      <c r="I76" t="s">
        <v>882</v>
      </c>
      <c r="J76" t="s">
        <v>12</v>
      </c>
      <c r="K76" t="s">
        <v>68</v>
      </c>
      <c r="L76" t="s">
        <v>904</v>
      </c>
      <c r="M76" t="s">
        <v>211</v>
      </c>
      <c r="N76" t="s">
        <v>795</v>
      </c>
      <c r="O76" t="s">
        <v>937</v>
      </c>
      <c r="P76">
        <v>30</v>
      </c>
      <c r="Q76">
        <v>15</v>
      </c>
      <c r="R76" t="s">
        <v>70</v>
      </c>
      <c r="S76" t="s">
        <v>938</v>
      </c>
      <c r="T76" s="105">
        <v>46034</v>
      </c>
      <c r="U76" s="105">
        <v>46377</v>
      </c>
      <c r="V76" t="s">
        <v>224</v>
      </c>
    </row>
    <row r="77" spans="1:22" x14ac:dyDescent="0.25">
      <c r="A77" s="12" t="str">
        <f t="shared" si="2"/>
        <v>37.4.1</v>
      </c>
      <c r="B77" t="s">
        <v>224</v>
      </c>
      <c r="C77">
        <v>0</v>
      </c>
      <c r="D77" t="s">
        <v>72</v>
      </c>
      <c r="E77" t="s">
        <v>238</v>
      </c>
      <c r="F77" t="s">
        <v>12</v>
      </c>
      <c r="G77" t="s">
        <v>12</v>
      </c>
      <c r="H77" t="s">
        <v>12</v>
      </c>
      <c r="I77" t="s">
        <v>12</v>
      </c>
      <c r="J77" t="s">
        <v>12</v>
      </c>
      <c r="K77" t="s">
        <v>12</v>
      </c>
      <c r="L77" t="s">
        <v>12</v>
      </c>
      <c r="M77" t="s">
        <v>12</v>
      </c>
      <c r="N77" t="s">
        <v>12</v>
      </c>
      <c r="O77" t="s">
        <v>939</v>
      </c>
      <c r="P77">
        <v>10</v>
      </c>
      <c r="Q77">
        <v>1</v>
      </c>
      <c r="R77" t="s">
        <v>70</v>
      </c>
      <c r="S77" t="s">
        <v>940</v>
      </c>
      <c r="T77" s="105">
        <v>46034</v>
      </c>
      <c r="U77" s="105">
        <v>46096</v>
      </c>
      <c r="V77" t="s">
        <v>224</v>
      </c>
    </row>
    <row r="78" spans="1:22" x14ac:dyDescent="0.25">
      <c r="A78" s="12" t="str">
        <f t="shared" si="2"/>
        <v>37.4.2</v>
      </c>
      <c r="B78" t="s">
        <v>224</v>
      </c>
      <c r="C78">
        <v>0</v>
      </c>
      <c r="D78" t="s">
        <v>72</v>
      </c>
      <c r="E78" t="s">
        <v>239</v>
      </c>
      <c r="F78" t="s">
        <v>12</v>
      </c>
      <c r="G78" t="s">
        <v>12</v>
      </c>
      <c r="H78" t="s">
        <v>12</v>
      </c>
      <c r="I78" t="s">
        <v>12</v>
      </c>
      <c r="J78" t="s">
        <v>12</v>
      </c>
      <c r="K78" t="s">
        <v>12</v>
      </c>
      <c r="L78" t="s">
        <v>12</v>
      </c>
      <c r="M78" t="s">
        <v>12</v>
      </c>
      <c r="N78" t="s">
        <v>12</v>
      </c>
      <c r="O78" t="s">
        <v>941</v>
      </c>
      <c r="P78">
        <v>10</v>
      </c>
      <c r="Q78">
        <v>15</v>
      </c>
      <c r="R78" t="s">
        <v>70</v>
      </c>
      <c r="S78" t="s">
        <v>942</v>
      </c>
      <c r="T78" s="105">
        <v>46037</v>
      </c>
      <c r="U78" s="105">
        <v>46377</v>
      </c>
      <c r="V78" t="s">
        <v>224</v>
      </c>
    </row>
    <row r="79" spans="1:22" x14ac:dyDescent="0.25">
      <c r="A79" s="12" t="str">
        <f t="shared" si="2"/>
        <v>37.4.3</v>
      </c>
      <c r="B79" t="s">
        <v>224</v>
      </c>
      <c r="C79">
        <v>0</v>
      </c>
      <c r="D79" t="s">
        <v>72</v>
      </c>
      <c r="E79" t="s">
        <v>240</v>
      </c>
      <c r="F79" t="s">
        <v>12</v>
      </c>
      <c r="G79" t="s">
        <v>12</v>
      </c>
      <c r="H79" t="s">
        <v>12</v>
      </c>
      <c r="I79" t="s">
        <v>12</v>
      </c>
      <c r="J79" t="s">
        <v>12</v>
      </c>
      <c r="K79" t="s">
        <v>12</v>
      </c>
      <c r="L79" t="s">
        <v>12</v>
      </c>
      <c r="M79" t="s">
        <v>12</v>
      </c>
      <c r="N79" t="s">
        <v>12</v>
      </c>
      <c r="O79" t="s">
        <v>943</v>
      </c>
      <c r="P79">
        <v>20</v>
      </c>
      <c r="Q79">
        <v>15</v>
      </c>
      <c r="R79" t="s">
        <v>70</v>
      </c>
      <c r="S79" t="s">
        <v>944</v>
      </c>
      <c r="T79" s="105">
        <v>46037</v>
      </c>
      <c r="U79" s="105">
        <v>46377</v>
      </c>
      <c r="V79" t="s">
        <v>224</v>
      </c>
    </row>
    <row r="80" spans="1:22" x14ac:dyDescent="0.25">
      <c r="A80" s="12" t="str">
        <f t="shared" si="2"/>
        <v>37.4.4</v>
      </c>
      <c r="B80" t="s">
        <v>224</v>
      </c>
      <c r="C80">
        <v>0</v>
      </c>
      <c r="D80" t="s">
        <v>72</v>
      </c>
      <c r="E80" t="s">
        <v>241</v>
      </c>
      <c r="F80" t="s">
        <v>12</v>
      </c>
      <c r="G80" t="s">
        <v>12</v>
      </c>
      <c r="H80" t="s">
        <v>12</v>
      </c>
      <c r="I80" t="s">
        <v>12</v>
      </c>
      <c r="J80" t="s">
        <v>12</v>
      </c>
      <c r="K80" t="s">
        <v>12</v>
      </c>
      <c r="L80" t="s">
        <v>12</v>
      </c>
      <c r="M80" t="s">
        <v>12</v>
      </c>
      <c r="N80" t="s">
        <v>12</v>
      </c>
      <c r="O80" t="s">
        <v>945</v>
      </c>
      <c r="P80">
        <v>50</v>
      </c>
      <c r="Q80">
        <v>15</v>
      </c>
      <c r="R80" t="s">
        <v>70</v>
      </c>
      <c r="S80" t="s">
        <v>946</v>
      </c>
      <c r="T80" s="105">
        <v>46037</v>
      </c>
      <c r="U80" s="105">
        <v>46377</v>
      </c>
      <c r="V80" t="s">
        <v>224</v>
      </c>
    </row>
    <row r="81" spans="1:22" x14ac:dyDescent="0.25">
      <c r="A81" s="12" t="str">
        <f t="shared" si="2"/>
        <v>37.4.5</v>
      </c>
      <c r="B81" t="s">
        <v>224</v>
      </c>
      <c r="C81">
        <v>0</v>
      </c>
      <c r="D81" t="s">
        <v>72</v>
      </c>
      <c r="E81" t="s">
        <v>242</v>
      </c>
      <c r="F81" t="s">
        <v>12</v>
      </c>
      <c r="G81" t="s">
        <v>12</v>
      </c>
      <c r="H81" t="s">
        <v>12</v>
      </c>
      <c r="I81" t="s">
        <v>12</v>
      </c>
      <c r="J81" t="s">
        <v>12</v>
      </c>
      <c r="K81" t="s">
        <v>12</v>
      </c>
      <c r="L81" t="s">
        <v>12</v>
      </c>
      <c r="M81" t="s">
        <v>12</v>
      </c>
      <c r="N81" t="s">
        <v>12</v>
      </c>
      <c r="O81" t="s">
        <v>947</v>
      </c>
      <c r="P81">
        <v>10</v>
      </c>
      <c r="Q81">
        <v>100</v>
      </c>
      <c r="R81" t="s">
        <v>90</v>
      </c>
      <c r="S81" t="s">
        <v>948</v>
      </c>
      <c r="T81" s="105">
        <v>46037</v>
      </c>
      <c r="U81" s="105">
        <v>46377</v>
      </c>
      <c r="V81" t="s">
        <v>224</v>
      </c>
    </row>
    <row r="82" spans="1:22" x14ac:dyDescent="0.25">
      <c r="A82" s="12" t="str">
        <f t="shared" si="2"/>
        <v>38.1</v>
      </c>
      <c r="B82" t="s">
        <v>949</v>
      </c>
      <c r="C82">
        <v>0</v>
      </c>
      <c r="D82" t="s">
        <v>65</v>
      </c>
      <c r="E82" t="s">
        <v>950</v>
      </c>
      <c r="F82" t="s">
        <v>82</v>
      </c>
      <c r="G82" t="s">
        <v>533</v>
      </c>
      <c r="H82" t="s">
        <v>534</v>
      </c>
      <c r="I82" t="s">
        <v>535</v>
      </c>
      <c r="J82" t="s">
        <v>12</v>
      </c>
      <c r="K82" t="s">
        <v>68</v>
      </c>
      <c r="L82" t="s">
        <v>13</v>
      </c>
      <c r="M82" t="s">
        <v>351</v>
      </c>
      <c r="N82" t="s">
        <v>12</v>
      </c>
      <c r="O82" t="s">
        <v>951</v>
      </c>
      <c r="P82">
        <v>50</v>
      </c>
      <c r="Q82">
        <v>1</v>
      </c>
      <c r="R82" t="s">
        <v>70</v>
      </c>
      <c r="S82" t="s">
        <v>952</v>
      </c>
      <c r="T82" s="105">
        <v>46036</v>
      </c>
      <c r="U82" s="105">
        <v>46386</v>
      </c>
      <c r="V82" t="s">
        <v>949</v>
      </c>
    </row>
    <row r="83" spans="1:22" x14ac:dyDescent="0.25">
      <c r="A83" s="12" t="str">
        <f t="shared" si="2"/>
        <v>38.1.1</v>
      </c>
      <c r="B83" t="s">
        <v>949</v>
      </c>
      <c r="C83">
        <v>0</v>
      </c>
      <c r="D83" t="s">
        <v>72</v>
      </c>
      <c r="E83" t="s">
        <v>953</v>
      </c>
      <c r="F83" t="s">
        <v>12</v>
      </c>
      <c r="G83" t="s">
        <v>12</v>
      </c>
      <c r="H83" t="s">
        <v>12</v>
      </c>
      <c r="I83" t="s">
        <v>12</v>
      </c>
      <c r="J83" t="s">
        <v>12</v>
      </c>
      <c r="K83" t="s">
        <v>12</v>
      </c>
      <c r="L83" t="s">
        <v>12</v>
      </c>
      <c r="M83" t="s">
        <v>12</v>
      </c>
      <c r="N83" t="s">
        <v>12</v>
      </c>
      <c r="O83" t="s">
        <v>954</v>
      </c>
      <c r="P83">
        <v>24</v>
      </c>
      <c r="Q83">
        <v>1</v>
      </c>
      <c r="R83" t="s">
        <v>70</v>
      </c>
      <c r="S83" t="s">
        <v>955</v>
      </c>
      <c r="T83" s="105">
        <v>46036</v>
      </c>
      <c r="U83" s="105">
        <v>46083</v>
      </c>
      <c r="V83" t="s">
        <v>949</v>
      </c>
    </row>
    <row r="84" spans="1:22" x14ac:dyDescent="0.25">
      <c r="A84" s="12" t="str">
        <f t="shared" si="2"/>
        <v>38.1.2</v>
      </c>
      <c r="B84" t="s">
        <v>949</v>
      </c>
      <c r="C84">
        <v>0</v>
      </c>
      <c r="D84" t="s">
        <v>72</v>
      </c>
      <c r="E84" t="s">
        <v>956</v>
      </c>
      <c r="F84" t="s">
        <v>12</v>
      </c>
      <c r="G84" t="s">
        <v>12</v>
      </c>
      <c r="H84" t="s">
        <v>12</v>
      </c>
      <c r="I84" t="s">
        <v>12</v>
      </c>
      <c r="J84" t="s">
        <v>12</v>
      </c>
      <c r="K84" t="s">
        <v>12</v>
      </c>
      <c r="L84" t="s">
        <v>12</v>
      </c>
      <c r="M84" t="s">
        <v>12</v>
      </c>
      <c r="N84" t="s">
        <v>12</v>
      </c>
      <c r="O84" t="s">
        <v>957</v>
      </c>
      <c r="P84">
        <v>26</v>
      </c>
      <c r="Q84">
        <v>1</v>
      </c>
      <c r="R84" t="s">
        <v>70</v>
      </c>
      <c r="S84" t="s">
        <v>958</v>
      </c>
      <c r="T84" s="105">
        <v>46083</v>
      </c>
      <c r="U84" s="105">
        <v>46153</v>
      </c>
      <c r="V84" t="s">
        <v>949</v>
      </c>
    </row>
    <row r="85" spans="1:22" x14ac:dyDescent="0.25">
      <c r="A85" s="12" t="str">
        <f t="shared" si="2"/>
        <v>38.1.3</v>
      </c>
      <c r="B85" t="s">
        <v>949</v>
      </c>
      <c r="C85">
        <v>0</v>
      </c>
      <c r="D85" t="s">
        <v>72</v>
      </c>
      <c r="E85" t="s">
        <v>959</v>
      </c>
      <c r="F85" t="s">
        <v>12</v>
      </c>
      <c r="G85" t="s">
        <v>12</v>
      </c>
      <c r="H85" t="s">
        <v>12</v>
      </c>
      <c r="I85" t="s">
        <v>12</v>
      </c>
      <c r="J85" t="s">
        <v>12</v>
      </c>
      <c r="K85" t="s">
        <v>12</v>
      </c>
      <c r="L85" t="s">
        <v>12</v>
      </c>
      <c r="M85" t="s">
        <v>12</v>
      </c>
      <c r="N85" t="s">
        <v>12</v>
      </c>
      <c r="O85" t="s">
        <v>960</v>
      </c>
      <c r="P85">
        <v>24</v>
      </c>
      <c r="Q85">
        <v>1</v>
      </c>
      <c r="R85" t="s">
        <v>70</v>
      </c>
      <c r="S85" t="s">
        <v>348</v>
      </c>
      <c r="T85" s="105">
        <v>46154</v>
      </c>
      <c r="U85" s="105">
        <v>46224</v>
      </c>
      <c r="V85" t="s">
        <v>949</v>
      </c>
    </row>
    <row r="86" spans="1:22" x14ac:dyDescent="0.25">
      <c r="A86" s="12" t="str">
        <f t="shared" si="2"/>
        <v>38.1.4</v>
      </c>
      <c r="B86" t="s">
        <v>949</v>
      </c>
      <c r="C86">
        <v>0</v>
      </c>
      <c r="D86" t="s">
        <v>72</v>
      </c>
      <c r="E86" t="s">
        <v>961</v>
      </c>
      <c r="F86" t="s">
        <v>12</v>
      </c>
      <c r="G86" t="s">
        <v>12</v>
      </c>
      <c r="H86" t="s">
        <v>12</v>
      </c>
      <c r="I86" t="s">
        <v>12</v>
      </c>
      <c r="J86" t="s">
        <v>12</v>
      </c>
      <c r="K86" t="s">
        <v>12</v>
      </c>
      <c r="L86" t="s">
        <v>12</v>
      </c>
      <c r="M86" t="s">
        <v>12</v>
      </c>
      <c r="N86" t="s">
        <v>12</v>
      </c>
      <c r="O86" t="s">
        <v>962</v>
      </c>
      <c r="P86">
        <v>26</v>
      </c>
      <c r="Q86">
        <v>1</v>
      </c>
      <c r="R86" t="s">
        <v>70</v>
      </c>
      <c r="S86" t="s">
        <v>952</v>
      </c>
      <c r="T86" s="105">
        <v>46224</v>
      </c>
      <c r="U86" s="105">
        <v>46386</v>
      </c>
      <c r="V86" t="s">
        <v>949</v>
      </c>
    </row>
    <row r="87" spans="1:22" x14ac:dyDescent="0.25">
      <c r="A87" s="12" t="str">
        <f t="shared" si="2"/>
        <v>38.2</v>
      </c>
      <c r="B87" t="s">
        <v>949</v>
      </c>
      <c r="C87">
        <v>0</v>
      </c>
      <c r="D87" t="s">
        <v>65</v>
      </c>
      <c r="E87" t="s">
        <v>963</v>
      </c>
      <c r="F87" t="s">
        <v>82</v>
      </c>
      <c r="G87" t="s">
        <v>533</v>
      </c>
      <c r="H87" t="s">
        <v>534</v>
      </c>
      <c r="I87" t="s">
        <v>535</v>
      </c>
      <c r="J87" t="s">
        <v>12</v>
      </c>
      <c r="K87" t="s">
        <v>83</v>
      </c>
      <c r="L87" t="s">
        <v>13</v>
      </c>
      <c r="M87" t="s">
        <v>351</v>
      </c>
      <c r="N87" t="s">
        <v>12</v>
      </c>
      <c r="O87" t="s">
        <v>964</v>
      </c>
      <c r="P87">
        <v>50</v>
      </c>
      <c r="Q87">
        <v>1</v>
      </c>
      <c r="R87" t="s">
        <v>70</v>
      </c>
      <c r="S87" t="s">
        <v>965</v>
      </c>
      <c r="T87" s="105">
        <v>46036</v>
      </c>
      <c r="U87" s="105">
        <v>46386</v>
      </c>
      <c r="V87" t="s">
        <v>966</v>
      </c>
    </row>
    <row r="88" spans="1:22" x14ac:dyDescent="0.25">
      <c r="A88" s="12" t="str">
        <f t="shared" si="2"/>
        <v>38.2.1</v>
      </c>
      <c r="B88" t="s">
        <v>949</v>
      </c>
      <c r="C88">
        <v>0</v>
      </c>
      <c r="D88" t="s">
        <v>72</v>
      </c>
      <c r="E88" t="s">
        <v>967</v>
      </c>
      <c r="F88" t="s">
        <v>12</v>
      </c>
      <c r="G88" t="s">
        <v>12</v>
      </c>
      <c r="H88" t="s">
        <v>12</v>
      </c>
      <c r="I88" t="s">
        <v>12</v>
      </c>
      <c r="J88" t="s">
        <v>12</v>
      </c>
      <c r="K88" t="s">
        <v>12</v>
      </c>
      <c r="L88" t="s">
        <v>12</v>
      </c>
      <c r="M88" t="s">
        <v>12</v>
      </c>
      <c r="N88" t="s">
        <v>12</v>
      </c>
      <c r="O88" t="s">
        <v>968</v>
      </c>
      <c r="P88">
        <v>30</v>
      </c>
      <c r="Q88">
        <v>1</v>
      </c>
      <c r="R88" t="s">
        <v>70</v>
      </c>
      <c r="S88" t="s">
        <v>969</v>
      </c>
      <c r="T88" s="105">
        <v>46036</v>
      </c>
      <c r="U88" s="105">
        <v>46083</v>
      </c>
      <c r="V88" t="s">
        <v>966</v>
      </c>
    </row>
    <row r="89" spans="1:22" x14ac:dyDescent="0.25">
      <c r="A89" s="12" t="str">
        <f t="shared" si="2"/>
        <v>38.2.2</v>
      </c>
      <c r="B89" t="s">
        <v>949</v>
      </c>
      <c r="C89">
        <v>0</v>
      </c>
      <c r="D89" t="s">
        <v>72</v>
      </c>
      <c r="E89" t="s">
        <v>970</v>
      </c>
      <c r="F89" t="s">
        <v>12</v>
      </c>
      <c r="G89" t="s">
        <v>12</v>
      </c>
      <c r="H89" t="s">
        <v>12</v>
      </c>
      <c r="I89" t="s">
        <v>12</v>
      </c>
      <c r="J89" t="s">
        <v>12</v>
      </c>
      <c r="K89" t="s">
        <v>12</v>
      </c>
      <c r="L89" t="s">
        <v>12</v>
      </c>
      <c r="M89" t="s">
        <v>12</v>
      </c>
      <c r="N89" t="s">
        <v>12</v>
      </c>
      <c r="O89" t="s">
        <v>971</v>
      </c>
      <c r="P89">
        <v>20</v>
      </c>
      <c r="Q89">
        <v>1</v>
      </c>
      <c r="R89" t="s">
        <v>70</v>
      </c>
      <c r="S89" t="s">
        <v>972</v>
      </c>
      <c r="T89" s="105">
        <v>46083</v>
      </c>
      <c r="U89" s="105">
        <v>46106</v>
      </c>
      <c r="V89" t="s">
        <v>966</v>
      </c>
    </row>
    <row r="90" spans="1:22" x14ac:dyDescent="0.25">
      <c r="A90" s="12" t="str">
        <f t="shared" si="2"/>
        <v>38.2.3</v>
      </c>
      <c r="B90" t="s">
        <v>949</v>
      </c>
      <c r="C90">
        <v>0</v>
      </c>
      <c r="D90" t="s">
        <v>72</v>
      </c>
      <c r="E90" t="s">
        <v>973</v>
      </c>
      <c r="F90" t="s">
        <v>12</v>
      </c>
      <c r="G90" t="s">
        <v>12</v>
      </c>
      <c r="H90" t="s">
        <v>12</v>
      </c>
      <c r="I90" t="s">
        <v>12</v>
      </c>
      <c r="J90" t="s">
        <v>12</v>
      </c>
      <c r="K90" t="s">
        <v>12</v>
      </c>
      <c r="L90" t="s">
        <v>12</v>
      </c>
      <c r="M90" t="s">
        <v>12</v>
      </c>
      <c r="N90" t="s">
        <v>12</v>
      </c>
      <c r="O90" t="s">
        <v>974</v>
      </c>
      <c r="P90">
        <v>20</v>
      </c>
      <c r="Q90">
        <v>1</v>
      </c>
      <c r="R90" t="s">
        <v>70</v>
      </c>
      <c r="S90" t="s">
        <v>969</v>
      </c>
      <c r="T90" s="105">
        <v>46107</v>
      </c>
      <c r="U90" s="105">
        <v>46230</v>
      </c>
      <c r="V90" t="s">
        <v>949</v>
      </c>
    </row>
    <row r="91" spans="1:22" x14ac:dyDescent="0.25">
      <c r="A91" s="12" t="str">
        <f t="shared" si="2"/>
        <v>38.2.4</v>
      </c>
      <c r="B91" t="s">
        <v>949</v>
      </c>
      <c r="C91">
        <v>0</v>
      </c>
      <c r="D91" t="s">
        <v>761</v>
      </c>
      <c r="E91" t="s">
        <v>975</v>
      </c>
      <c r="F91" t="s">
        <v>12</v>
      </c>
      <c r="G91" t="s">
        <v>12</v>
      </c>
      <c r="H91" t="s">
        <v>12</v>
      </c>
      <c r="I91" t="s">
        <v>12</v>
      </c>
      <c r="J91" t="s">
        <v>12</v>
      </c>
      <c r="K91" t="s">
        <v>12</v>
      </c>
      <c r="L91" t="s">
        <v>12</v>
      </c>
      <c r="M91" t="s">
        <v>12</v>
      </c>
      <c r="N91" t="s">
        <v>12</v>
      </c>
      <c r="O91" t="s">
        <v>976</v>
      </c>
      <c r="P91">
        <v>0</v>
      </c>
      <c r="Q91">
        <v>1</v>
      </c>
      <c r="R91" t="s">
        <v>70</v>
      </c>
      <c r="S91" t="s">
        <v>977</v>
      </c>
      <c r="T91" s="105">
        <v>46231</v>
      </c>
      <c r="U91" s="105">
        <v>46295</v>
      </c>
      <c r="V91" t="s">
        <v>326</v>
      </c>
    </row>
    <row r="92" spans="1:22" x14ac:dyDescent="0.25">
      <c r="A92" s="12" t="str">
        <f t="shared" si="2"/>
        <v>38.2.5</v>
      </c>
      <c r="B92" t="s">
        <v>949</v>
      </c>
      <c r="C92">
        <v>0</v>
      </c>
      <c r="D92" t="s">
        <v>72</v>
      </c>
      <c r="E92" t="s">
        <v>978</v>
      </c>
      <c r="F92" t="s">
        <v>12</v>
      </c>
      <c r="G92" t="s">
        <v>12</v>
      </c>
      <c r="H92" t="s">
        <v>12</v>
      </c>
      <c r="I92" t="s">
        <v>12</v>
      </c>
      <c r="J92" t="s">
        <v>12</v>
      </c>
      <c r="K92" t="s">
        <v>12</v>
      </c>
      <c r="L92" t="s">
        <v>12</v>
      </c>
      <c r="M92" t="s">
        <v>12</v>
      </c>
      <c r="N92" t="s">
        <v>12</v>
      </c>
      <c r="O92" t="s">
        <v>979</v>
      </c>
      <c r="P92">
        <v>30</v>
      </c>
      <c r="Q92">
        <v>1</v>
      </c>
      <c r="R92" t="s">
        <v>70</v>
      </c>
      <c r="S92" t="s">
        <v>980</v>
      </c>
      <c r="T92" s="105">
        <v>46296</v>
      </c>
      <c r="U92" s="105">
        <v>46386</v>
      </c>
      <c r="V92" t="s">
        <v>949</v>
      </c>
    </row>
    <row r="93" spans="1:22" x14ac:dyDescent="0.25">
      <c r="A93" s="12" t="str">
        <f t="shared" si="2"/>
        <v>50.1</v>
      </c>
      <c r="B93" t="s">
        <v>87</v>
      </c>
      <c r="C93">
        <v>0</v>
      </c>
      <c r="D93" t="s">
        <v>65</v>
      </c>
      <c r="E93" t="s">
        <v>88</v>
      </c>
      <c r="F93" t="s">
        <v>67</v>
      </c>
      <c r="G93" t="s">
        <v>524</v>
      </c>
      <c r="H93" t="s">
        <v>525</v>
      </c>
      <c r="I93" t="s">
        <v>838</v>
      </c>
      <c r="J93" t="s">
        <v>12</v>
      </c>
      <c r="K93" t="s">
        <v>68</v>
      </c>
      <c r="L93" t="s">
        <v>12</v>
      </c>
      <c r="M93" t="s">
        <v>89</v>
      </c>
      <c r="N93" t="s">
        <v>12</v>
      </c>
      <c r="O93" t="s">
        <v>981</v>
      </c>
      <c r="P93">
        <v>40</v>
      </c>
      <c r="Q93">
        <v>40</v>
      </c>
      <c r="R93" t="s">
        <v>90</v>
      </c>
      <c r="S93" t="s">
        <v>982</v>
      </c>
      <c r="T93" s="105">
        <v>46024</v>
      </c>
      <c r="U93" s="105">
        <v>46387</v>
      </c>
      <c r="V93" t="s">
        <v>87</v>
      </c>
    </row>
    <row r="94" spans="1:22" x14ac:dyDescent="0.25">
      <c r="A94" s="12" t="str">
        <f t="shared" si="2"/>
        <v>50.1.1</v>
      </c>
      <c r="B94" t="s">
        <v>87</v>
      </c>
      <c r="C94">
        <v>0</v>
      </c>
      <c r="D94" t="s">
        <v>72</v>
      </c>
      <c r="E94" t="s">
        <v>91</v>
      </c>
      <c r="F94" t="s">
        <v>12</v>
      </c>
      <c r="G94" t="s">
        <v>12</v>
      </c>
      <c r="H94" t="s">
        <v>12</v>
      </c>
      <c r="I94" t="s">
        <v>12</v>
      </c>
      <c r="J94" t="s">
        <v>12</v>
      </c>
      <c r="K94" t="s">
        <v>12</v>
      </c>
      <c r="L94" t="s">
        <v>12</v>
      </c>
      <c r="M94" t="s">
        <v>12</v>
      </c>
      <c r="N94" t="s">
        <v>12</v>
      </c>
      <c r="O94" t="s">
        <v>983</v>
      </c>
      <c r="P94">
        <v>80</v>
      </c>
      <c r="Q94">
        <v>100</v>
      </c>
      <c r="R94" t="s">
        <v>90</v>
      </c>
      <c r="S94" t="s">
        <v>984</v>
      </c>
      <c r="T94" s="105">
        <v>46024</v>
      </c>
      <c r="U94" s="105">
        <v>46387</v>
      </c>
      <c r="V94" t="s">
        <v>87</v>
      </c>
    </row>
    <row r="95" spans="1:22" x14ac:dyDescent="0.25">
      <c r="A95" s="12" t="str">
        <f t="shared" si="2"/>
        <v>50.1.2</v>
      </c>
      <c r="B95" t="s">
        <v>87</v>
      </c>
      <c r="C95">
        <v>0</v>
      </c>
      <c r="D95" t="s">
        <v>72</v>
      </c>
      <c r="E95" t="s">
        <v>92</v>
      </c>
      <c r="F95" t="s">
        <v>12</v>
      </c>
      <c r="G95" t="s">
        <v>12</v>
      </c>
      <c r="H95" t="s">
        <v>12</v>
      </c>
      <c r="I95" t="s">
        <v>12</v>
      </c>
      <c r="J95" t="s">
        <v>12</v>
      </c>
      <c r="K95" t="s">
        <v>12</v>
      </c>
      <c r="L95" t="s">
        <v>12</v>
      </c>
      <c r="M95" t="s">
        <v>12</v>
      </c>
      <c r="N95" t="s">
        <v>12</v>
      </c>
      <c r="O95" t="s">
        <v>985</v>
      </c>
      <c r="P95">
        <v>20</v>
      </c>
      <c r="Q95">
        <v>2</v>
      </c>
      <c r="R95" t="s">
        <v>70</v>
      </c>
      <c r="S95" t="s">
        <v>986</v>
      </c>
      <c r="T95" s="105">
        <v>46237</v>
      </c>
      <c r="U95" s="105">
        <v>46387</v>
      </c>
      <c r="V95" t="s">
        <v>87</v>
      </c>
    </row>
    <row r="96" spans="1:22" x14ac:dyDescent="0.25">
      <c r="A96" s="12" t="str">
        <f t="shared" si="2"/>
        <v>50.2</v>
      </c>
      <c r="B96" t="s">
        <v>87</v>
      </c>
      <c r="C96">
        <v>0</v>
      </c>
      <c r="D96" t="s">
        <v>65</v>
      </c>
      <c r="E96" t="s">
        <v>93</v>
      </c>
      <c r="F96" t="s">
        <v>67</v>
      </c>
      <c r="G96" t="s">
        <v>524</v>
      </c>
      <c r="H96" t="s">
        <v>525</v>
      </c>
      <c r="I96" t="s">
        <v>838</v>
      </c>
      <c r="J96" t="s">
        <v>12</v>
      </c>
      <c r="K96" t="s">
        <v>68</v>
      </c>
      <c r="L96" t="s">
        <v>12</v>
      </c>
      <c r="M96" t="s">
        <v>89</v>
      </c>
      <c r="N96" t="s">
        <v>12</v>
      </c>
      <c r="O96" t="s">
        <v>987</v>
      </c>
      <c r="P96">
        <v>20</v>
      </c>
      <c r="Q96">
        <v>1</v>
      </c>
      <c r="R96" t="s">
        <v>70</v>
      </c>
      <c r="S96" t="s">
        <v>988</v>
      </c>
      <c r="T96" s="105">
        <v>46055</v>
      </c>
      <c r="U96" s="105">
        <v>46374</v>
      </c>
      <c r="V96" t="s">
        <v>87</v>
      </c>
    </row>
    <row r="97" spans="1:22" x14ac:dyDescent="0.25">
      <c r="A97" s="12" t="str">
        <f t="shared" si="2"/>
        <v>50.2.1</v>
      </c>
      <c r="B97" t="s">
        <v>87</v>
      </c>
      <c r="C97">
        <v>0</v>
      </c>
      <c r="D97" t="s">
        <v>72</v>
      </c>
      <c r="E97" t="s">
        <v>95</v>
      </c>
      <c r="F97" t="s">
        <v>12</v>
      </c>
      <c r="G97" t="s">
        <v>12</v>
      </c>
      <c r="H97" t="s">
        <v>12</v>
      </c>
      <c r="I97" t="s">
        <v>12</v>
      </c>
      <c r="J97" t="s">
        <v>12</v>
      </c>
      <c r="K97" t="s">
        <v>12</v>
      </c>
      <c r="L97" t="s">
        <v>12</v>
      </c>
      <c r="M97" t="s">
        <v>12</v>
      </c>
      <c r="N97" t="s">
        <v>12</v>
      </c>
      <c r="O97" t="s">
        <v>989</v>
      </c>
      <c r="P97">
        <v>40</v>
      </c>
      <c r="Q97">
        <v>1</v>
      </c>
      <c r="R97" t="s">
        <v>70</v>
      </c>
      <c r="S97" t="s">
        <v>990</v>
      </c>
      <c r="T97" s="105">
        <v>46055</v>
      </c>
      <c r="U97" s="105">
        <v>46080</v>
      </c>
      <c r="V97" t="s">
        <v>87</v>
      </c>
    </row>
    <row r="98" spans="1:22" x14ac:dyDescent="0.25">
      <c r="A98" s="12" t="str">
        <f t="shared" si="2"/>
        <v>50.2.2</v>
      </c>
      <c r="B98" t="s">
        <v>87</v>
      </c>
      <c r="C98">
        <v>0</v>
      </c>
      <c r="D98" t="s">
        <v>72</v>
      </c>
      <c r="E98" t="s">
        <v>96</v>
      </c>
      <c r="F98" t="s">
        <v>12</v>
      </c>
      <c r="G98" t="s">
        <v>12</v>
      </c>
      <c r="H98" t="s">
        <v>12</v>
      </c>
      <c r="I98" t="s">
        <v>12</v>
      </c>
      <c r="J98" t="s">
        <v>12</v>
      </c>
      <c r="K98" t="s">
        <v>12</v>
      </c>
      <c r="L98" t="s">
        <v>12</v>
      </c>
      <c r="M98" t="s">
        <v>12</v>
      </c>
      <c r="N98" t="s">
        <v>12</v>
      </c>
      <c r="O98" t="s">
        <v>991</v>
      </c>
      <c r="P98">
        <v>60</v>
      </c>
      <c r="Q98">
        <v>100</v>
      </c>
      <c r="R98" t="s">
        <v>90</v>
      </c>
      <c r="S98" t="s">
        <v>992</v>
      </c>
      <c r="T98" s="105">
        <v>46084</v>
      </c>
      <c r="U98" s="105">
        <v>46374</v>
      </c>
      <c r="V98" t="s">
        <v>87</v>
      </c>
    </row>
    <row r="99" spans="1:22" x14ac:dyDescent="0.25">
      <c r="A99" s="12" t="str">
        <f t="shared" si="2"/>
        <v>50.3</v>
      </c>
      <c r="B99" t="s">
        <v>87</v>
      </c>
      <c r="C99">
        <v>0</v>
      </c>
      <c r="D99" t="s">
        <v>65</v>
      </c>
      <c r="E99" t="s">
        <v>97</v>
      </c>
      <c r="F99" t="s">
        <v>67</v>
      </c>
      <c r="G99" t="s">
        <v>524</v>
      </c>
      <c r="H99" t="s">
        <v>525</v>
      </c>
      <c r="I99" t="s">
        <v>838</v>
      </c>
      <c r="J99" t="s">
        <v>12</v>
      </c>
      <c r="K99" t="s">
        <v>68</v>
      </c>
      <c r="L99" t="s">
        <v>12</v>
      </c>
      <c r="M99" t="s">
        <v>89</v>
      </c>
      <c r="N99" t="s">
        <v>12</v>
      </c>
      <c r="O99" t="s">
        <v>993</v>
      </c>
      <c r="P99">
        <v>20</v>
      </c>
      <c r="Q99">
        <v>1</v>
      </c>
      <c r="R99" t="s">
        <v>70</v>
      </c>
      <c r="S99" t="s">
        <v>994</v>
      </c>
      <c r="T99" s="105">
        <v>46146</v>
      </c>
      <c r="U99" s="105">
        <v>46203</v>
      </c>
      <c r="V99" t="s">
        <v>87</v>
      </c>
    </row>
    <row r="100" spans="1:22" x14ac:dyDescent="0.25">
      <c r="A100" s="12" t="str">
        <f t="shared" si="2"/>
        <v>50.3.1</v>
      </c>
      <c r="B100" t="s">
        <v>87</v>
      </c>
      <c r="C100">
        <v>0</v>
      </c>
      <c r="D100" t="s">
        <v>72</v>
      </c>
      <c r="E100" t="s">
        <v>98</v>
      </c>
      <c r="F100" t="s">
        <v>12</v>
      </c>
      <c r="G100" t="s">
        <v>12</v>
      </c>
      <c r="H100" t="s">
        <v>12</v>
      </c>
      <c r="I100" t="s">
        <v>12</v>
      </c>
      <c r="J100" t="s">
        <v>12</v>
      </c>
      <c r="K100" t="s">
        <v>12</v>
      </c>
      <c r="L100" t="s">
        <v>12</v>
      </c>
      <c r="M100" t="s">
        <v>12</v>
      </c>
      <c r="N100" t="s">
        <v>12</v>
      </c>
      <c r="O100" t="s">
        <v>995</v>
      </c>
      <c r="P100">
        <v>100</v>
      </c>
      <c r="Q100">
        <v>1</v>
      </c>
      <c r="R100" t="s">
        <v>70</v>
      </c>
      <c r="S100" t="s">
        <v>996</v>
      </c>
      <c r="T100" s="105">
        <v>46146</v>
      </c>
      <c r="U100" s="105">
        <v>46203</v>
      </c>
      <c r="V100" t="s">
        <v>87</v>
      </c>
    </row>
    <row r="101" spans="1:22" x14ac:dyDescent="0.25">
      <c r="A101" s="12" t="str">
        <f t="shared" si="2"/>
        <v>50.4</v>
      </c>
      <c r="B101" t="s">
        <v>87</v>
      </c>
      <c r="C101">
        <v>0</v>
      </c>
      <c r="D101" t="s">
        <v>65</v>
      </c>
      <c r="E101" t="s">
        <v>997</v>
      </c>
      <c r="F101" t="s">
        <v>67</v>
      </c>
      <c r="G101" t="s">
        <v>524</v>
      </c>
      <c r="H101" t="s">
        <v>525</v>
      </c>
      <c r="I101" t="s">
        <v>838</v>
      </c>
      <c r="J101" t="s">
        <v>12</v>
      </c>
      <c r="K101" t="s">
        <v>68</v>
      </c>
      <c r="L101" t="s">
        <v>12</v>
      </c>
      <c r="M101" t="s">
        <v>89</v>
      </c>
      <c r="N101" t="s">
        <v>12</v>
      </c>
      <c r="O101" t="s">
        <v>998</v>
      </c>
      <c r="P101">
        <v>20</v>
      </c>
      <c r="Q101">
        <v>1</v>
      </c>
      <c r="R101" t="s">
        <v>70</v>
      </c>
      <c r="S101" t="s">
        <v>999</v>
      </c>
      <c r="T101" s="105">
        <v>46055</v>
      </c>
      <c r="U101" s="105">
        <v>46356</v>
      </c>
      <c r="V101" t="s">
        <v>87</v>
      </c>
    </row>
    <row r="102" spans="1:22" x14ac:dyDescent="0.25">
      <c r="A102" s="12" t="str">
        <f t="shared" si="2"/>
        <v>50.4.1</v>
      </c>
      <c r="B102" t="s">
        <v>87</v>
      </c>
      <c r="C102">
        <v>0</v>
      </c>
      <c r="D102" t="s">
        <v>72</v>
      </c>
      <c r="E102" t="s">
        <v>1000</v>
      </c>
      <c r="F102" t="s">
        <v>12</v>
      </c>
      <c r="G102" t="s">
        <v>12</v>
      </c>
      <c r="H102" t="s">
        <v>12</v>
      </c>
      <c r="I102" t="s">
        <v>12</v>
      </c>
      <c r="J102" t="s">
        <v>12</v>
      </c>
      <c r="K102" t="s">
        <v>12</v>
      </c>
      <c r="L102" t="s">
        <v>12</v>
      </c>
      <c r="M102" t="s">
        <v>12</v>
      </c>
      <c r="N102" t="s">
        <v>12</v>
      </c>
      <c r="O102" t="s">
        <v>1001</v>
      </c>
      <c r="P102">
        <v>100</v>
      </c>
      <c r="Q102">
        <v>1</v>
      </c>
      <c r="R102" t="s">
        <v>70</v>
      </c>
      <c r="S102" t="s">
        <v>999</v>
      </c>
      <c r="T102" s="105">
        <v>46055</v>
      </c>
      <c r="U102" s="105">
        <v>46356</v>
      </c>
      <c r="V102" t="s">
        <v>87</v>
      </c>
    </row>
    <row r="103" spans="1:22" x14ac:dyDescent="0.25">
      <c r="A103" s="12" t="str">
        <f t="shared" si="2"/>
        <v>60.1</v>
      </c>
      <c r="B103" t="s">
        <v>154</v>
      </c>
      <c r="C103">
        <v>0</v>
      </c>
      <c r="D103" t="s">
        <v>65</v>
      </c>
      <c r="E103" t="s">
        <v>155</v>
      </c>
      <c r="F103" t="s">
        <v>82</v>
      </c>
      <c r="G103" t="s">
        <v>528</v>
      </c>
      <c r="H103" t="s">
        <v>529</v>
      </c>
      <c r="I103" t="s">
        <v>794</v>
      </c>
      <c r="J103" t="s">
        <v>12</v>
      </c>
      <c r="K103" t="s">
        <v>83</v>
      </c>
      <c r="L103" t="s">
        <v>767</v>
      </c>
      <c r="M103" t="s">
        <v>508</v>
      </c>
      <c r="N103" t="s">
        <v>1002</v>
      </c>
      <c r="O103" t="s">
        <v>1003</v>
      </c>
      <c r="P103">
        <v>25</v>
      </c>
      <c r="Q103">
        <v>1</v>
      </c>
      <c r="R103" t="s">
        <v>70</v>
      </c>
      <c r="S103" t="s">
        <v>1004</v>
      </c>
      <c r="T103" s="105">
        <v>46055</v>
      </c>
      <c r="U103" s="105">
        <v>46234</v>
      </c>
      <c r="V103" t="s">
        <v>1005</v>
      </c>
    </row>
    <row r="104" spans="1:22" x14ac:dyDescent="0.25">
      <c r="A104" s="12" t="str">
        <f t="shared" si="2"/>
        <v>60.1.1</v>
      </c>
      <c r="B104" t="s">
        <v>154</v>
      </c>
      <c r="C104">
        <v>0</v>
      </c>
      <c r="D104" t="s">
        <v>72</v>
      </c>
      <c r="E104" t="s">
        <v>157</v>
      </c>
      <c r="F104" t="s">
        <v>12</v>
      </c>
      <c r="G104" t="s">
        <v>12</v>
      </c>
      <c r="H104" t="s">
        <v>12</v>
      </c>
      <c r="I104" t="s">
        <v>12</v>
      </c>
      <c r="J104" t="s">
        <v>12</v>
      </c>
      <c r="K104" t="s">
        <v>12</v>
      </c>
      <c r="L104" t="s">
        <v>12</v>
      </c>
      <c r="M104" t="s">
        <v>12</v>
      </c>
      <c r="N104" t="s">
        <v>12</v>
      </c>
      <c r="O104" t="s">
        <v>800</v>
      </c>
      <c r="P104">
        <v>10</v>
      </c>
      <c r="Q104">
        <v>1</v>
      </c>
      <c r="R104" t="s">
        <v>70</v>
      </c>
      <c r="S104" t="s">
        <v>801</v>
      </c>
      <c r="T104" s="105">
        <v>46055</v>
      </c>
      <c r="U104" s="105">
        <v>46080</v>
      </c>
      <c r="V104" t="s">
        <v>1005</v>
      </c>
    </row>
    <row r="105" spans="1:22" x14ac:dyDescent="0.25">
      <c r="A105" s="12" t="str">
        <f t="shared" si="2"/>
        <v>60.1.2</v>
      </c>
      <c r="B105" t="s">
        <v>154</v>
      </c>
      <c r="C105">
        <v>0</v>
      </c>
      <c r="D105" t="s">
        <v>72</v>
      </c>
      <c r="E105" t="s">
        <v>159</v>
      </c>
      <c r="F105" t="s">
        <v>12</v>
      </c>
      <c r="G105" t="s">
        <v>12</v>
      </c>
      <c r="H105" t="s">
        <v>12</v>
      </c>
      <c r="I105" t="s">
        <v>12</v>
      </c>
      <c r="J105" t="s">
        <v>12</v>
      </c>
      <c r="K105" t="s">
        <v>12</v>
      </c>
      <c r="L105" t="s">
        <v>12</v>
      </c>
      <c r="M105" t="s">
        <v>12</v>
      </c>
      <c r="N105" t="s">
        <v>12</v>
      </c>
      <c r="O105" t="s">
        <v>803</v>
      </c>
      <c r="P105">
        <v>10</v>
      </c>
      <c r="Q105">
        <v>1</v>
      </c>
      <c r="R105" t="s">
        <v>70</v>
      </c>
      <c r="S105" t="s">
        <v>804</v>
      </c>
      <c r="T105" s="105">
        <v>46083</v>
      </c>
      <c r="U105" s="105">
        <v>46112</v>
      </c>
      <c r="V105" t="s">
        <v>1005</v>
      </c>
    </row>
    <row r="106" spans="1:22" x14ac:dyDescent="0.25">
      <c r="A106" s="12" t="str">
        <f t="shared" si="2"/>
        <v>60.1.3</v>
      </c>
      <c r="B106" t="s">
        <v>154</v>
      </c>
      <c r="C106">
        <v>0</v>
      </c>
      <c r="D106" t="s">
        <v>72</v>
      </c>
      <c r="E106" t="s">
        <v>161</v>
      </c>
      <c r="F106" t="s">
        <v>12</v>
      </c>
      <c r="G106" t="s">
        <v>12</v>
      </c>
      <c r="H106" t="s">
        <v>12</v>
      </c>
      <c r="I106" t="s">
        <v>12</v>
      </c>
      <c r="J106" t="s">
        <v>12</v>
      </c>
      <c r="K106" t="s">
        <v>12</v>
      </c>
      <c r="L106" t="s">
        <v>12</v>
      </c>
      <c r="M106" t="s">
        <v>12</v>
      </c>
      <c r="N106" t="s">
        <v>12</v>
      </c>
      <c r="O106" t="s">
        <v>807</v>
      </c>
      <c r="P106">
        <v>30</v>
      </c>
      <c r="Q106">
        <v>1</v>
      </c>
      <c r="R106" t="s">
        <v>70</v>
      </c>
      <c r="S106" t="s">
        <v>808</v>
      </c>
      <c r="T106" s="105">
        <v>46113</v>
      </c>
      <c r="U106" s="105">
        <v>46129</v>
      </c>
      <c r="V106" t="s">
        <v>1005</v>
      </c>
    </row>
    <row r="107" spans="1:22" x14ac:dyDescent="0.25">
      <c r="A107" s="12" t="str">
        <f t="shared" si="2"/>
        <v>60.1.4</v>
      </c>
      <c r="B107" t="s">
        <v>154</v>
      </c>
      <c r="C107">
        <v>0</v>
      </c>
      <c r="D107" t="s">
        <v>72</v>
      </c>
      <c r="E107" t="s">
        <v>163</v>
      </c>
      <c r="F107" t="s">
        <v>12</v>
      </c>
      <c r="G107" t="s">
        <v>12</v>
      </c>
      <c r="H107" t="s">
        <v>12</v>
      </c>
      <c r="I107" t="s">
        <v>12</v>
      </c>
      <c r="J107" t="s">
        <v>12</v>
      </c>
      <c r="K107" t="s">
        <v>12</v>
      </c>
      <c r="L107" t="s">
        <v>12</v>
      </c>
      <c r="M107" t="s">
        <v>12</v>
      </c>
      <c r="N107" t="s">
        <v>12</v>
      </c>
      <c r="O107" t="s">
        <v>810</v>
      </c>
      <c r="P107">
        <v>20</v>
      </c>
      <c r="Q107">
        <v>1</v>
      </c>
      <c r="R107" t="s">
        <v>70</v>
      </c>
      <c r="S107" t="s">
        <v>811</v>
      </c>
      <c r="T107" s="105">
        <v>46132</v>
      </c>
      <c r="U107" s="105">
        <v>46189</v>
      </c>
      <c r="V107" t="s">
        <v>1005</v>
      </c>
    </row>
    <row r="108" spans="1:22" x14ac:dyDescent="0.25">
      <c r="A108" s="12" t="str">
        <f t="shared" si="2"/>
        <v>60.1.5</v>
      </c>
      <c r="B108" t="s">
        <v>154</v>
      </c>
      <c r="C108">
        <v>0</v>
      </c>
      <c r="D108" t="s">
        <v>72</v>
      </c>
      <c r="E108" t="s">
        <v>1006</v>
      </c>
      <c r="F108" t="s">
        <v>12</v>
      </c>
      <c r="G108" t="s">
        <v>12</v>
      </c>
      <c r="H108" t="s">
        <v>12</v>
      </c>
      <c r="I108" t="s">
        <v>12</v>
      </c>
      <c r="J108" t="s">
        <v>12</v>
      </c>
      <c r="K108" t="s">
        <v>12</v>
      </c>
      <c r="L108" t="s">
        <v>12</v>
      </c>
      <c r="M108" t="s">
        <v>12</v>
      </c>
      <c r="N108" t="s">
        <v>12</v>
      </c>
      <c r="O108" t="s">
        <v>813</v>
      </c>
      <c r="P108">
        <v>10</v>
      </c>
      <c r="Q108">
        <v>1</v>
      </c>
      <c r="R108" t="s">
        <v>70</v>
      </c>
      <c r="S108" t="s">
        <v>814</v>
      </c>
      <c r="T108" s="105">
        <v>46190</v>
      </c>
      <c r="U108" s="105">
        <v>46203</v>
      </c>
      <c r="V108" t="s">
        <v>1005</v>
      </c>
    </row>
    <row r="109" spans="1:22" x14ac:dyDescent="0.25">
      <c r="A109" s="12" t="str">
        <f t="shared" si="2"/>
        <v>60.1.6</v>
      </c>
      <c r="B109" t="s">
        <v>154</v>
      </c>
      <c r="C109">
        <v>0</v>
      </c>
      <c r="D109" t="s">
        <v>72</v>
      </c>
      <c r="E109" t="s">
        <v>1007</v>
      </c>
      <c r="F109" t="s">
        <v>12</v>
      </c>
      <c r="G109" t="s">
        <v>12</v>
      </c>
      <c r="H109" t="s">
        <v>12</v>
      </c>
      <c r="I109" t="s">
        <v>12</v>
      </c>
      <c r="J109" t="s">
        <v>12</v>
      </c>
      <c r="K109" t="s">
        <v>12</v>
      </c>
      <c r="L109" t="s">
        <v>12</v>
      </c>
      <c r="M109" t="s">
        <v>12</v>
      </c>
      <c r="N109" t="s">
        <v>12</v>
      </c>
      <c r="O109" t="s">
        <v>1008</v>
      </c>
      <c r="P109">
        <v>10</v>
      </c>
      <c r="Q109">
        <v>1</v>
      </c>
      <c r="R109" t="s">
        <v>70</v>
      </c>
      <c r="S109" t="s">
        <v>817</v>
      </c>
      <c r="T109" s="105">
        <v>46204</v>
      </c>
      <c r="U109" s="105">
        <v>46220</v>
      </c>
      <c r="V109" t="s">
        <v>1005</v>
      </c>
    </row>
    <row r="110" spans="1:22" x14ac:dyDescent="0.25">
      <c r="A110" s="12" t="str">
        <f t="shared" si="2"/>
        <v>60.1.7</v>
      </c>
      <c r="B110" t="s">
        <v>154</v>
      </c>
      <c r="C110">
        <v>0</v>
      </c>
      <c r="D110" t="s">
        <v>72</v>
      </c>
      <c r="E110" t="s">
        <v>1009</v>
      </c>
      <c r="F110" t="s">
        <v>12</v>
      </c>
      <c r="G110" t="s">
        <v>12</v>
      </c>
      <c r="H110" t="s">
        <v>12</v>
      </c>
      <c r="I110" t="s">
        <v>12</v>
      </c>
      <c r="J110" t="s">
        <v>12</v>
      </c>
      <c r="K110" t="s">
        <v>12</v>
      </c>
      <c r="L110" t="s">
        <v>12</v>
      </c>
      <c r="M110" t="s">
        <v>12</v>
      </c>
      <c r="N110" t="s">
        <v>12</v>
      </c>
      <c r="O110" t="s">
        <v>819</v>
      </c>
      <c r="P110">
        <v>10</v>
      </c>
      <c r="Q110">
        <v>1</v>
      </c>
      <c r="R110" t="s">
        <v>70</v>
      </c>
      <c r="S110" t="s">
        <v>881</v>
      </c>
      <c r="T110" s="105">
        <v>46224</v>
      </c>
      <c r="U110" s="105">
        <v>46234</v>
      </c>
      <c r="V110" t="s">
        <v>1005</v>
      </c>
    </row>
    <row r="111" spans="1:22" x14ac:dyDescent="0.25">
      <c r="A111" s="12" t="str">
        <f t="shared" si="2"/>
        <v>60.2</v>
      </c>
      <c r="B111" t="s">
        <v>154</v>
      </c>
      <c r="C111">
        <v>0</v>
      </c>
      <c r="D111" t="s">
        <v>65</v>
      </c>
      <c r="E111" t="s">
        <v>165</v>
      </c>
      <c r="F111" t="s">
        <v>82</v>
      </c>
      <c r="G111" t="s">
        <v>524</v>
      </c>
      <c r="H111" t="s">
        <v>525</v>
      </c>
      <c r="I111" t="s">
        <v>838</v>
      </c>
      <c r="J111" t="s">
        <v>12</v>
      </c>
      <c r="K111" t="s">
        <v>83</v>
      </c>
      <c r="L111" t="s">
        <v>767</v>
      </c>
      <c r="M111" t="s">
        <v>508</v>
      </c>
      <c r="N111" t="s">
        <v>12</v>
      </c>
      <c r="O111" t="s">
        <v>1010</v>
      </c>
      <c r="P111">
        <v>25</v>
      </c>
      <c r="Q111">
        <v>7</v>
      </c>
      <c r="R111" t="s">
        <v>70</v>
      </c>
      <c r="S111" t="s">
        <v>1011</v>
      </c>
      <c r="T111" s="105">
        <v>46055</v>
      </c>
      <c r="U111" s="105">
        <v>46234</v>
      </c>
      <c r="V111" t="s">
        <v>1012</v>
      </c>
    </row>
    <row r="112" spans="1:22" x14ac:dyDescent="0.25">
      <c r="A112" s="12" t="str">
        <f t="shared" si="2"/>
        <v>60.2.1</v>
      </c>
      <c r="B112" t="s">
        <v>154</v>
      </c>
      <c r="C112">
        <v>0</v>
      </c>
      <c r="D112" t="s">
        <v>72</v>
      </c>
      <c r="E112" t="s">
        <v>166</v>
      </c>
      <c r="F112" t="s">
        <v>12</v>
      </c>
      <c r="G112" t="s">
        <v>12</v>
      </c>
      <c r="H112" t="s">
        <v>12</v>
      </c>
      <c r="I112" t="s">
        <v>12</v>
      </c>
      <c r="J112" t="s">
        <v>12</v>
      </c>
      <c r="K112" t="s">
        <v>12</v>
      </c>
      <c r="L112" t="s">
        <v>12</v>
      </c>
      <c r="M112" t="s">
        <v>12</v>
      </c>
      <c r="N112" t="s">
        <v>12</v>
      </c>
      <c r="O112" t="s">
        <v>1013</v>
      </c>
      <c r="P112">
        <v>60</v>
      </c>
      <c r="Q112">
        <v>7</v>
      </c>
      <c r="R112" t="s">
        <v>70</v>
      </c>
      <c r="S112" t="s">
        <v>1014</v>
      </c>
      <c r="T112" s="105">
        <v>46055</v>
      </c>
      <c r="U112" s="105">
        <v>46142</v>
      </c>
      <c r="V112" t="s">
        <v>154</v>
      </c>
    </row>
    <row r="113" spans="1:22" x14ac:dyDescent="0.25">
      <c r="A113" s="12" t="str">
        <f t="shared" si="2"/>
        <v>60.2.2</v>
      </c>
      <c r="B113" t="s">
        <v>154</v>
      </c>
      <c r="C113">
        <v>0</v>
      </c>
      <c r="D113" t="s">
        <v>761</v>
      </c>
      <c r="E113" t="s">
        <v>167</v>
      </c>
      <c r="F113" t="s">
        <v>12</v>
      </c>
      <c r="G113" t="s">
        <v>12</v>
      </c>
      <c r="H113" t="s">
        <v>12</v>
      </c>
      <c r="I113" t="s">
        <v>12</v>
      </c>
      <c r="J113" t="s">
        <v>12</v>
      </c>
      <c r="K113" t="s">
        <v>12</v>
      </c>
      <c r="L113" t="s">
        <v>12</v>
      </c>
      <c r="M113" t="s">
        <v>12</v>
      </c>
      <c r="N113" t="s">
        <v>12</v>
      </c>
      <c r="O113" t="s">
        <v>1015</v>
      </c>
      <c r="P113">
        <v>0</v>
      </c>
      <c r="Q113">
        <v>7</v>
      </c>
      <c r="R113" t="s">
        <v>70</v>
      </c>
      <c r="S113" t="s">
        <v>1016</v>
      </c>
      <c r="T113" s="105">
        <v>46146</v>
      </c>
      <c r="U113" s="105">
        <v>46171</v>
      </c>
      <c r="V113" t="s">
        <v>326</v>
      </c>
    </row>
    <row r="114" spans="1:22" x14ac:dyDescent="0.25">
      <c r="A114" s="12" t="str">
        <f t="shared" si="2"/>
        <v>60.2.3</v>
      </c>
      <c r="B114" t="s">
        <v>154</v>
      </c>
      <c r="C114">
        <v>0</v>
      </c>
      <c r="D114" t="s">
        <v>72</v>
      </c>
      <c r="E114" t="s">
        <v>168</v>
      </c>
      <c r="F114" t="s">
        <v>12</v>
      </c>
      <c r="G114" t="s">
        <v>12</v>
      </c>
      <c r="H114" t="s">
        <v>12</v>
      </c>
      <c r="I114" t="s">
        <v>12</v>
      </c>
      <c r="J114" t="s">
        <v>12</v>
      </c>
      <c r="K114" t="s">
        <v>12</v>
      </c>
      <c r="L114" t="s">
        <v>12</v>
      </c>
      <c r="M114" t="s">
        <v>12</v>
      </c>
      <c r="N114" t="s">
        <v>12</v>
      </c>
      <c r="O114" t="s">
        <v>1017</v>
      </c>
      <c r="P114">
        <v>40</v>
      </c>
      <c r="Q114">
        <v>7</v>
      </c>
      <c r="R114" t="s">
        <v>70</v>
      </c>
      <c r="S114" t="s">
        <v>1018</v>
      </c>
      <c r="T114" s="105">
        <v>46174</v>
      </c>
      <c r="U114" s="105">
        <v>46203</v>
      </c>
      <c r="V114" t="s">
        <v>154</v>
      </c>
    </row>
    <row r="115" spans="1:22" x14ac:dyDescent="0.25">
      <c r="A115" s="12" t="str">
        <f t="shared" si="2"/>
        <v>60.2.4</v>
      </c>
      <c r="B115" t="s">
        <v>154</v>
      </c>
      <c r="C115">
        <v>0</v>
      </c>
      <c r="D115" t="s">
        <v>761</v>
      </c>
      <c r="E115" t="s">
        <v>169</v>
      </c>
      <c r="F115" t="s">
        <v>12</v>
      </c>
      <c r="G115" t="s">
        <v>12</v>
      </c>
      <c r="H115" t="s">
        <v>12</v>
      </c>
      <c r="I115" t="s">
        <v>12</v>
      </c>
      <c r="J115" t="s">
        <v>12</v>
      </c>
      <c r="K115" t="s">
        <v>12</v>
      </c>
      <c r="L115" t="s">
        <v>12</v>
      </c>
      <c r="M115" t="s">
        <v>12</v>
      </c>
      <c r="N115" t="s">
        <v>12</v>
      </c>
      <c r="O115" t="s">
        <v>1019</v>
      </c>
      <c r="P115">
        <v>0</v>
      </c>
      <c r="Q115">
        <v>7</v>
      </c>
      <c r="R115" t="s">
        <v>70</v>
      </c>
      <c r="S115" t="s">
        <v>1020</v>
      </c>
      <c r="T115" s="105">
        <v>46204</v>
      </c>
      <c r="U115" s="105">
        <v>46234</v>
      </c>
      <c r="V115" t="s">
        <v>326</v>
      </c>
    </row>
    <row r="116" spans="1:22" x14ac:dyDescent="0.25">
      <c r="A116" s="12" t="str">
        <f t="shared" si="2"/>
        <v>60.3</v>
      </c>
      <c r="B116" t="s">
        <v>154</v>
      </c>
      <c r="C116">
        <v>0</v>
      </c>
      <c r="D116" t="s">
        <v>65</v>
      </c>
      <c r="E116" t="s">
        <v>170</v>
      </c>
      <c r="F116" t="s">
        <v>82</v>
      </c>
      <c r="G116" t="s">
        <v>530</v>
      </c>
      <c r="H116" t="s">
        <v>531</v>
      </c>
      <c r="I116" t="s">
        <v>532</v>
      </c>
      <c r="J116" t="s">
        <v>12</v>
      </c>
      <c r="K116" t="s">
        <v>68</v>
      </c>
      <c r="L116" t="s">
        <v>767</v>
      </c>
      <c r="M116" t="s">
        <v>508</v>
      </c>
      <c r="N116" t="s">
        <v>888</v>
      </c>
      <c r="O116" t="s">
        <v>1021</v>
      </c>
      <c r="P116">
        <v>25</v>
      </c>
      <c r="Q116">
        <v>1</v>
      </c>
      <c r="R116" t="s">
        <v>70</v>
      </c>
      <c r="S116" t="s">
        <v>156</v>
      </c>
      <c r="T116" s="105">
        <v>46055</v>
      </c>
      <c r="U116" s="105">
        <v>46377</v>
      </c>
      <c r="V116" t="s">
        <v>154</v>
      </c>
    </row>
    <row r="117" spans="1:22" x14ac:dyDescent="0.25">
      <c r="A117" s="12" t="str">
        <f t="shared" si="2"/>
        <v>60.3.1</v>
      </c>
      <c r="B117" t="s">
        <v>154</v>
      </c>
      <c r="C117">
        <v>0</v>
      </c>
      <c r="D117" t="s">
        <v>72</v>
      </c>
      <c r="E117" t="s">
        <v>172</v>
      </c>
      <c r="F117" t="s">
        <v>12</v>
      </c>
      <c r="G117" t="s">
        <v>12</v>
      </c>
      <c r="H117" t="s">
        <v>12</v>
      </c>
      <c r="I117" t="s">
        <v>12</v>
      </c>
      <c r="J117" t="s">
        <v>12</v>
      </c>
      <c r="K117" t="s">
        <v>12</v>
      </c>
      <c r="L117" t="s">
        <v>12</v>
      </c>
      <c r="M117" t="s">
        <v>12</v>
      </c>
      <c r="N117" t="s">
        <v>12</v>
      </c>
      <c r="O117" t="s">
        <v>1022</v>
      </c>
      <c r="P117">
        <v>20</v>
      </c>
      <c r="Q117">
        <v>1</v>
      </c>
      <c r="R117" t="s">
        <v>70</v>
      </c>
      <c r="S117" t="s">
        <v>158</v>
      </c>
      <c r="T117" s="105">
        <v>46055</v>
      </c>
      <c r="U117" s="105">
        <v>46112</v>
      </c>
      <c r="V117" t="s">
        <v>154</v>
      </c>
    </row>
    <row r="118" spans="1:22" x14ac:dyDescent="0.25">
      <c r="A118" s="12" t="str">
        <f t="shared" si="2"/>
        <v>60.3.2</v>
      </c>
      <c r="B118" t="s">
        <v>154</v>
      </c>
      <c r="C118">
        <v>0</v>
      </c>
      <c r="D118" t="s">
        <v>72</v>
      </c>
      <c r="E118" t="s">
        <v>174</v>
      </c>
      <c r="F118" t="s">
        <v>12</v>
      </c>
      <c r="G118" t="s">
        <v>12</v>
      </c>
      <c r="H118" t="s">
        <v>12</v>
      </c>
      <c r="I118" t="s">
        <v>12</v>
      </c>
      <c r="J118" t="s">
        <v>12</v>
      </c>
      <c r="K118" t="s">
        <v>12</v>
      </c>
      <c r="L118" t="s">
        <v>12</v>
      </c>
      <c r="M118" t="s">
        <v>12</v>
      </c>
      <c r="N118" t="s">
        <v>12</v>
      </c>
      <c r="O118" t="s">
        <v>1023</v>
      </c>
      <c r="P118">
        <v>20</v>
      </c>
      <c r="Q118">
        <v>1</v>
      </c>
      <c r="R118" t="s">
        <v>70</v>
      </c>
      <c r="S118" t="s">
        <v>160</v>
      </c>
      <c r="T118" s="105">
        <v>46204</v>
      </c>
      <c r="U118" s="105">
        <v>46325</v>
      </c>
      <c r="V118" t="s">
        <v>154</v>
      </c>
    </row>
    <row r="119" spans="1:22" x14ac:dyDescent="0.25">
      <c r="A119" s="12" t="str">
        <f t="shared" si="2"/>
        <v>60.3.3</v>
      </c>
      <c r="B119" t="s">
        <v>154</v>
      </c>
      <c r="C119">
        <v>0</v>
      </c>
      <c r="D119" t="s">
        <v>72</v>
      </c>
      <c r="E119" t="s">
        <v>175</v>
      </c>
      <c r="F119" t="s">
        <v>12</v>
      </c>
      <c r="G119" t="s">
        <v>12</v>
      </c>
      <c r="H119" t="s">
        <v>12</v>
      </c>
      <c r="I119" t="s">
        <v>12</v>
      </c>
      <c r="J119" t="s">
        <v>12</v>
      </c>
      <c r="K119" t="s">
        <v>12</v>
      </c>
      <c r="L119" t="s">
        <v>12</v>
      </c>
      <c r="M119" t="s">
        <v>12</v>
      </c>
      <c r="N119" t="s">
        <v>12</v>
      </c>
      <c r="O119" t="s">
        <v>51</v>
      </c>
      <c r="P119">
        <v>30</v>
      </c>
      <c r="Q119">
        <v>1</v>
      </c>
      <c r="R119" t="s">
        <v>70</v>
      </c>
      <c r="S119" t="s">
        <v>162</v>
      </c>
      <c r="T119" s="105">
        <v>46327</v>
      </c>
      <c r="U119" s="105">
        <v>46356</v>
      </c>
      <c r="V119" t="s">
        <v>154</v>
      </c>
    </row>
    <row r="120" spans="1:22" x14ac:dyDescent="0.25">
      <c r="A120" s="12" t="str">
        <f t="shared" si="2"/>
        <v>60.3.4</v>
      </c>
      <c r="B120" t="s">
        <v>154</v>
      </c>
      <c r="C120">
        <v>0</v>
      </c>
      <c r="D120" t="s">
        <v>72</v>
      </c>
      <c r="E120" t="s">
        <v>1024</v>
      </c>
      <c r="F120" t="s">
        <v>12</v>
      </c>
      <c r="G120" t="s">
        <v>12</v>
      </c>
      <c r="H120" t="s">
        <v>12</v>
      </c>
      <c r="I120" t="s">
        <v>12</v>
      </c>
      <c r="J120" t="s">
        <v>12</v>
      </c>
      <c r="K120" t="s">
        <v>12</v>
      </c>
      <c r="L120" t="s">
        <v>12</v>
      </c>
      <c r="M120" t="s">
        <v>12</v>
      </c>
      <c r="N120" t="s">
        <v>12</v>
      </c>
      <c r="O120" t="s">
        <v>1025</v>
      </c>
      <c r="P120">
        <v>30</v>
      </c>
      <c r="Q120">
        <v>1</v>
      </c>
      <c r="R120" t="s">
        <v>70</v>
      </c>
      <c r="S120" t="s">
        <v>164</v>
      </c>
      <c r="T120" s="105">
        <v>46357</v>
      </c>
      <c r="U120" s="105">
        <v>46377</v>
      </c>
      <c r="V120" t="s">
        <v>154</v>
      </c>
    </row>
    <row r="121" spans="1:22" x14ac:dyDescent="0.25">
      <c r="A121" s="12" t="str">
        <f t="shared" si="2"/>
        <v>60.4</v>
      </c>
      <c r="B121" t="s">
        <v>154</v>
      </c>
      <c r="C121">
        <v>0</v>
      </c>
      <c r="D121" t="s">
        <v>65</v>
      </c>
      <c r="E121" t="s">
        <v>1026</v>
      </c>
      <c r="F121" t="s">
        <v>82</v>
      </c>
      <c r="G121" t="s">
        <v>526</v>
      </c>
      <c r="H121" t="s">
        <v>527</v>
      </c>
      <c r="I121" t="s">
        <v>882</v>
      </c>
      <c r="J121" t="s">
        <v>12</v>
      </c>
      <c r="K121" t="s">
        <v>68</v>
      </c>
      <c r="L121" t="s">
        <v>767</v>
      </c>
      <c r="M121" t="s">
        <v>508</v>
      </c>
      <c r="N121" t="s">
        <v>888</v>
      </c>
      <c r="O121" t="s">
        <v>1027</v>
      </c>
      <c r="P121">
        <v>25</v>
      </c>
      <c r="Q121">
        <v>2</v>
      </c>
      <c r="R121" t="s">
        <v>70</v>
      </c>
      <c r="S121" t="s">
        <v>171</v>
      </c>
      <c r="T121" s="105">
        <v>46055</v>
      </c>
      <c r="U121" s="105">
        <v>46367</v>
      </c>
      <c r="V121" t="s">
        <v>154</v>
      </c>
    </row>
    <row r="122" spans="1:22" x14ac:dyDescent="0.25">
      <c r="A122" s="12" t="str">
        <f t="shared" si="2"/>
        <v>60.4.1</v>
      </c>
      <c r="B122" t="s">
        <v>154</v>
      </c>
      <c r="C122">
        <v>0</v>
      </c>
      <c r="D122" t="s">
        <v>72</v>
      </c>
      <c r="E122" t="s">
        <v>1028</v>
      </c>
      <c r="F122" t="s">
        <v>12</v>
      </c>
      <c r="G122" t="s">
        <v>12</v>
      </c>
      <c r="H122" t="s">
        <v>12</v>
      </c>
      <c r="I122" t="s">
        <v>12</v>
      </c>
      <c r="J122" t="s">
        <v>12</v>
      </c>
      <c r="K122" t="s">
        <v>12</v>
      </c>
      <c r="L122" t="s">
        <v>12</v>
      </c>
      <c r="M122" t="s">
        <v>12</v>
      </c>
      <c r="N122" t="s">
        <v>12</v>
      </c>
      <c r="O122" t="s">
        <v>1029</v>
      </c>
      <c r="P122">
        <v>20</v>
      </c>
      <c r="Q122">
        <v>1</v>
      </c>
      <c r="R122" t="s">
        <v>70</v>
      </c>
      <c r="S122" t="s">
        <v>173</v>
      </c>
      <c r="T122" s="105">
        <v>46055</v>
      </c>
      <c r="U122" s="105">
        <v>46094</v>
      </c>
      <c r="V122" t="s">
        <v>154</v>
      </c>
    </row>
    <row r="123" spans="1:22" x14ac:dyDescent="0.25">
      <c r="A123" s="12" t="str">
        <f t="shared" si="2"/>
        <v>60.4.2</v>
      </c>
      <c r="B123" t="s">
        <v>154</v>
      </c>
      <c r="C123">
        <v>0</v>
      </c>
      <c r="D123" t="s">
        <v>72</v>
      </c>
      <c r="E123" t="s">
        <v>1030</v>
      </c>
      <c r="F123" t="s">
        <v>12</v>
      </c>
      <c r="G123" t="s">
        <v>12</v>
      </c>
      <c r="H123" t="s">
        <v>12</v>
      </c>
      <c r="I123" t="s">
        <v>12</v>
      </c>
      <c r="J123" t="s">
        <v>12</v>
      </c>
      <c r="K123" t="s">
        <v>12</v>
      </c>
      <c r="L123" t="s">
        <v>12</v>
      </c>
      <c r="M123" t="s">
        <v>12</v>
      </c>
      <c r="N123" t="s">
        <v>12</v>
      </c>
      <c r="O123" t="s">
        <v>52</v>
      </c>
      <c r="P123">
        <v>40</v>
      </c>
      <c r="Q123">
        <v>2</v>
      </c>
      <c r="R123" t="s">
        <v>70</v>
      </c>
      <c r="S123" t="s">
        <v>171</v>
      </c>
      <c r="T123" s="105">
        <v>46113</v>
      </c>
      <c r="U123" s="105">
        <v>46356</v>
      </c>
      <c r="V123" t="s">
        <v>154</v>
      </c>
    </row>
    <row r="124" spans="1:22" x14ac:dyDescent="0.25">
      <c r="A124" s="12" t="str">
        <f t="shared" si="2"/>
        <v>60.4.3</v>
      </c>
      <c r="B124" t="s">
        <v>154</v>
      </c>
      <c r="C124">
        <v>0</v>
      </c>
      <c r="D124" t="s">
        <v>72</v>
      </c>
      <c r="E124" t="s">
        <v>1031</v>
      </c>
      <c r="F124" t="s">
        <v>12</v>
      </c>
      <c r="G124" t="s">
        <v>12</v>
      </c>
      <c r="H124" t="s">
        <v>12</v>
      </c>
      <c r="I124" t="s">
        <v>12</v>
      </c>
      <c r="J124" t="s">
        <v>12</v>
      </c>
      <c r="K124" t="s">
        <v>12</v>
      </c>
      <c r="L124" t="s">
        <v>12</v>
      </c>
      <c r="M124" t="s">
        <v>12</v>
      </c>
      <c r="N124" t="s">
        <v>12</v>
      </c>
      <c r="O124" t="s">
        <v>53</v>
      </c>
      <c r="P124">
        <v>40</v>
      </c>
      <c r="Q124">
        <v>1</v>
      </c>
      <c r="R124" t="s">
        <v>70</v>
      </c>
      <c r="S124" t="s">
        <v>1032</v>
      </c>
      <c r="T124" s="105">
        <v>46146</v>
      </c>
      <c r="U124" s="105">
        <v>46367</v>
      </c>
      <c r="V124" t="s">
        <v>154</v>
      </c>
    </row>
    <row r="125" spans="1:22" x14ac:dyDescent="0.25">
      <c r="A125" s="12" t="str">
        <f t="shared" si="2"/>
        <v>71.1</v>
      </c>
      <c r="B125" t="s">
        <v>372</v>
      </c>
      <c r="C125">
        <v>0</v>
      </c>
      <c r="D125" t="s">
        <v>65</v>
      </c>
      <c r="E125" t="s">
        <v>373</v>
      </c>
      <c r="F125" t="s">
        <v>178</v>
      </c>
      <c r="G125" t="s">
        <v>533</v>
      </c>
      <c r="H125" t="s">
        <v>534</v>
      </c>
      <c r="I125" t="s">
        <v>535</v>
      </c>
      <c r="J125" t="s">
        <v>12</v>
      </c>
      <c r="K125" t="s">
        <v>68</v>
      </c>
      <c r="L125" t="s">
        <v>1033</v>
      </c>
      <c r="M125" t="s">
        <v>188</v>
      </c>
      <c r="N125" t="s">
        <v>12</v>
      </c>
      <c r="O125" t="s">
        <v>1034</v>
      </c>
      <c r="P125">
        <v>50</v>
      </c>
      <c r="Q125">
        <v>100</v>
      </c>
      <c r="R125" t="s">
        <v>90</v>
      </c>
      <c r="S125" t="s">
        <v>1035</v>
      </c>
      <c r="T125" s="105">
        <v>46083</v>
      </c>
      <c r="U125" s="105">
        <v>46371</v>
      </c>
      <c r="V125" t="s">
        <v>372</v>
      </c>
    </row>
    <row r="126" spans="1:22" x14ac:dyDescent="0.25">
      <c r="A126" s="12" t="str">
        <f t="shared" si="2"/>
        <v>71.1.1</v>
      </c>
      <c r="B126" t="s">
        <v>372</v>
      </c>
      <c r="C126">
        <v>0</v>
      </c>
      <c r="D126" t="s">
        <v>72</v>
      </c>
      <c r="E126" t="s">
        <v>374</v>
      </c>
      <c r="F126" t="s">
        <v>12</v>
      </c>
      <c r="G126" t="s">
        <v>12</v>
      </c>
      <c r="H126" t="s">
        <v>12</v>
      </c>
      <c r="I126" t="s">
        <v>12</v>
      </c>
      <c r="J126" t="s">
        <v>12</v>
      </c>
      <c r="K126" t="s">
        <v>12</v>
      </c>
      <c r="L126" t="s">
        <v>12</v>
      </c>
      <c r="M126" t="s">
        <v>12</v>
      </c>
      <c r="N126" t="s">
        <v>12</v>
      </c>
      <c r="O126" t="s">
        <v>1036</v>
      </c>
      <c r="P126">
        <v>30</v>
      </c>
      <c r="Q126">
        <v>1</v>
      </c>
      <c r="R126" t="s">
        <v>70</v>
      </c>
      <c r="S126" t="s">
        <v>1037</v>
      </c>
      <c r="T126" s="105">
        <v>46083</v>
      </c>
      <c r="U126" s="105">
        <v>46112</v>
      </c>
      <c r="V126" t="s">
        <v>372</v>
      </c>
    </row>
    <row r="127" spans="1:22" x14ac:dyDescent="0.25">
      <c r="A127" s="12" t="str">
        <f t="shared" si="2"/>
        <v>71.1.2</v>
      </c>
      <c r="B127" t="s">
        <v>372</v>
      </c>
      <c r="C127">
        <v>0</v>
      </c>
      <c r="D127" t="s">
        <v>72</v>
      </c>
      <c r="E127" t="s">
        <v>375</v>
      </c>
      <c r="F127" t="s">
        <v>12</v>
      </c>
      <c r="G127" t="s">
        <v>12</v>
      </c>
      <c r="H127" t="s">
        <v>12</v>
      </c>
      <c r="I127" t="s">
        <v>12</v>
      </c>
      <c r="J127" t="s">
        <v>12</v>
      </c>
      <c r="K127" t="s">
        <v>12</v>
      </c>
      <c r="L127" t="s">
        <v>12</v>
      </c>
      <c r="M127" t="s">
        <v>12</v>
      </c>
      <c r="N127" t="s">
        <v>12</v>
      </c>
      <c r="O127" t="s">
        <v>1038</v>
      </c>
      <c r="P127">
        <v>70</v>
      </c>
      <c r="Q127">
        <v>100</v>
      </c>
      <c r="R127" t="s">
        <v>90</v>
      </c>
      <c r="S127" t="s">
        <v>1039</v>
      </c>
      <c r="T127" s="105">
        <v>46113</v>
      </c>
      <c r="U127" s="105">
        <v>46371</v>
      </c>
      <c r="V127" t="s">
        <v>372</v>
      </c>
    </row>
    <row r="128" spans="1:22" x14ac:dyDescent="0.25">
      <c r="A128" s="12" t="str">
        <f t="shared" si="2"/>
        <v>71.2</v>
      </c>
      <c r="B128" t="s">
        <v>372</v>
      </c>
      <c r="C128">
        <v>0</v>
      </c>
      <c r="D128" t="s">
        <v>65</v>
      </c>
      <c r="E128" t="s">
        <v>376</v>
      </c>
      <c r="F128" t="s">
        <v>82</v>
      </c>
      <c r="G128" t="s">
        <v>528</v>
      </c>
      <c r="H128" t="s">
        <v>529</v>
      </c>
      <c r="I128" t="s">
        <v>794</v>
      </c>
      <c r="J128" t="s">
        <v>12</v>
      </c>
      <c r="K128" t="s">
        <v>68</v>
      </c>
      <c r="L128" t="s">
        <v>1033</v>
      </c>
      <c r="M128" t="s">
        <v>188</v>
      </c>
      <c r="N128" t="s">
        <v>1040</v>
      </c>
      <c r="O128" t="s">
        <v>750</v>
      </c>
      <c r="P128">
        <v>50</v>
      </c>
      <c r="Q128">
        <v>290</v>
      </c>
      <c r="R128" t="s">
        <v>70</v>
      </c>
      <c r="S128" t="s">
        <v>751</v>
      </c>
      <c r="T128" s="105">
        <v>46069</v>
      </c>
      <c r="U128" s="105">
        <v>46371</v>
      </c>
      <c r="V128" t="s">
        <v>372</v>
      </c>
    </row>
    <row r="129" spans="1:22" x14ac:dyDescent="0.25">
      <c r="A129" s="12" t="str">
        <f t="shared" si="2"/>
        <v>71.2.1</v>
      </c>
      <c r="B129" t="s">
        <v>372</v>
      </c>
      <c r="C129">
        <v>0</v>
      </c>
      <c r="D129" t="s">
        <v>72</v>
      </c>
      <c r="E129" t="s">
        <v>377</v>
      </c>
      <c r="F129" t="s">
        <v>12</v>
      </c>
      <c r="G129" t="s">
        <v>12</v>
      </c>
      <c r="H129" t="s">
        <v>12</v>
      </c>
      <c r="I129" t="s">
        <v>12</v>
      </c>
      <c r="J129" t="s">
        <v>12</v>
      </c>
      <c r="K129" t="s">
        <v>12</v>
      </c>
      <c r="L129" t="s">
        <v>12</v>
      </c>
      <c r="M129" t="s">
        <v>12</v>
      </c>
      <c r="N129" t="s">
        <v>12</v>
      </c>
      <c r="O129" t="s">
        <v>758</v>
      </c>
      <c r="P129">
        <v>70</v>
      </c>
      <c r="Q129">
        <v>290</v>
      </c>
      <c r="R129" t="s">
        <v>70</v>
      </c>
      <c r="S129" t="s">
        <v>751</v>
      </c>
      <c r="T129" s="105">
        <v>46069</v>
      </c>
      <c r="U129" s="105">
        <v>46371</v>
      </c>
      <c r="V129" t="s">
        <v>372</v>
      </c>
    </row>
    <row r="130" spans="1:22" x14ac:dyDescent="0.25">
      <c r="A130" s="12" t="str">
        <f t="shared" si="2"/>
        <v>71.2.2</v>
      </c>
      <c r="B130" t="s">
        <v>372</v>
      </c>
      <c r="C130">
        <v>0</v>
      </c>
      <c r="D130" t="s">
        <v>72</v>
      </c>
      <c r="E130" t="s">
        <v>378</v>
      </c>
      <c r="F130" t="s">
        <v>12</v>
      </c>
      <c r="G130" t="s">
        <v>12</v>
      </c>
      <c r="H130" t="s">
        <v>12</v>
      </c>
      <c r="I130" t="s">
        <v>12</v>
      </c>
      <c r="J130" t="s">
        <v>12</v>
      </c>
      <c r="K130" t="s">
        <v>12</v>
      </c>
      <c r="L130" t="s">
        <v>12</v>
      </c>
      <c r="M130" t="s">
        <v>12</v>
      </c>
      <c r="N130" t="s">
        <v>12</v>
      </c>
      <c r="O130" t="s">
        <v>752</v>
      </c>
      <c r="P130">
        <v>30</v>
      </c>
      <c r="Q130">
        <v>1</v>
      </c>
      <c r="R130" t="s">
        <v>70</v>
      </c>
      <c r="S130" t="s">
        <v>753</v>
      </c>
      <c r="T130" s="105">
        <v>46357</v>
      </c>
      <c r="U130" s="105">
        <v>46371</v>
      </c>
      <c r="V130" t="s">
        <v>372</v>
      </c>
    </row>
    <row r="131" spans="1:22" x14ac:dyDescent="0.25">
      <c r="A131" s="12" t="str">
        <f t="shared" si="2"/>
        <v>72.1</v>
      </c>
      <c r="B131" t="s">
        <v>275</v>
      </c>
      <c r="C131">
        <v>0</v>
      </c>
      <c r="D131" t="s">
        <v>65</v>
      </c>
      <c r="E131" t="s">
        <v>276</v>
      </c>
      <c r="F131" t="s">
        <v>82</v>
      </c>
      <c r="G131" t="s">
        <v>528</v>
      </c>
      <c r="H131" t="s">
        <v>529</v>
      </c>
      <c r="I131" t="s">
        <v>794</v>
      </c>
      <c r="J131" t="s">
        <v>12</v>
      </c>
      <c r="K131" t="s">
        <v>83</v>
      </c>
      <c r="L131" t="s">
        <v>1033</v>
      </c>
      <c r="M131" t="s">
        <v>152</v>
      </c>
      <c r="N131" t="s">
        <v>12</v>
      </c>
      <c r="O131" t="s">
        <v>1041</v>
      </c>
      <c r="P131">
        <v>34</v>
      </c>
      <c r="Q131">
        <v>1</v>
      </c>
      <c r="R131" t="s">
        <v>70</v>
      </c>
      <c r="S131" t="s">
        <v>1042</v>
      </c>
      <c r="T131" s="105">
        <v>46066</v>
      </c>
      <c r="U131" s="105">
        <v>46370</v>
      </c>
      <c r="V131" t="s">
        <v>290</v>
      </c>
    </row>
    <row r="132" spans="1:22" x14ac:dyDescent="0.25">
      <c r="A132" s="12" t="str">
        <f t="shared" ref="A132:A195" si="3">+E132</f>
        <v>72.1.1</v>
      </c>
      <c r="B132" t="s">
        <v>275</v>
      </c>
      <c r="C132">
        <v>0</v>
      </c>
      <c r="D132" t="s">
        <v>72</v>
      </c>
      <c r="E132" t="s">
        <v>277</v>
      </c>
      <c r="F132" t="s">
        <v>12</v>
      </c>
      <c r="G132" t="s">
        <v>12</v>
      </c>
      <c r="H132" t="s">
        <v>12</v>
      </c>
      <c r="I132" t="s">
        <v>12</v>
      </c>
      <c r="J132" t="s">
        <v>12</v>
      </c>
      <c r="K132" t="s">
        <v>12</v>
      </c>
      <c r="L132" t="s">
        <v>12</v>
      </c>
      <c r="M132" t="s">
        <v>12</v>
      </c>
      <c r="N132" t="s">
        <v>12</v>
      </c>
      <c r="O132" t="s">
        <v>800</v>
      </c>
      <c r="P132">
        <v>20</v>
      </c>
      <c r="Q132">
        <v>1</v>
      </c>
      <c r="R132" t="s">
        <v>70</v>
      </c>
      <c r="S132" t="s">
        <v>801</v>
      </c>
      <c r="T132" s="105">
        <v>46066</v>
      </c>
      <c r="U132" s="105">
        <v>46142</v>
      </c>
      <c r="V132" t="s">
        <v>275</v>
      </c>
    </row>
    <row r="133" spans="1:22" x14ac:dyDescent="0.25">
      <c r="A133" s="12" t="str">
        <f t="shared" si="3"/>
        <v>72.1.2</v>
      </c>
      <c r="B133" t="s">
        <v>275</v>
      </c>
      <c r="C133">
        <v>0</v>
      </c>
      <c r="D133" t="s">
        <v>72</v>
      </c>
      <c r="E133" t="s">
        <v>278</v>
      </c>
      <c r="F133" t="s">
        <v>12</v>
      </c>
      <c r="G133" t="s">
        <v>12</v>
      </c>
      <c r="H133" t="s">
        <v>12</v>
      </c>
      <c r="I133" t="s">
        <v>12</v>
      </c>
      <c r="J133" t="s">
        <v>12</v>
      </c>
      <c r="K133" t="s">
        <v>12</v>
      </c>
      <c r="L133" t="s">
        <v>12</v>
      </c>
      <c r="M133" t="s">
        <v>12</v>
      </c>
      <c r="N133" t="s">
        <v>12</v>
      </c>
      <c r="O133" t="s">
        <v>28</v>
      </c>
      <c r="P133">
        <v>10</v>
      </c>
      <c r="Q133">
        <v>1</v>
      </c>
      <c r="R133" t="s">
        <v>70</v>
      </c>
      <c r="S133" t="s">
        <v>1043</v>
      </c>
      <c r="T133" s="105">
        <v>46146</v>
      </c>
      <c r="U133" s="105">
        <v>46172</v>
      </c>
      <c r="V133" t="s">
        <v>290</v>
      </c>
    </row>
    <row r="134" spans="1:22" x14ac:dyDescent="0.25">
      <c r="A134" s="12" t="str">
        <f t="shared" si="3"/>
        <v>72.1.3</v>
      </c>
      <c r="B134" t="s">
        <v>275</v>
      </c>
      <c r="C134">
        <v>0</v>
      </c>
      <c r="D134" t="s">
        <v>72</v>
      </c>
      <c r="E134" t="s">
        <v>279</v>
      </c>
      <c r="F134" t="s">
        <v>12</v>
      </c>
      <c r="G134" t="s">
        <v>12</v>
      </c>
      <c r="H134" t="s">
        <v>12</v>
      </c>
      <c r="I134" t="s">
        <v>12</v>
      </c>
      <c r="J134" t="s">
        <v>12</v>
      </c>
      <c r="K134" t="s">
        <v>12</v>
      </c>
      <c r="L134" t="s">
        <v>12</v>
      </c>
      <c r="M134" t="s">
        <v>12</v>
      </c>
      <c r="N134" t="s">
        <v>12</v>
      </c>
      <c r="O134" t="s">
        <v>807</v>
      </c>
      <c r="P134">
        <v>20</v>
      </c>
      <c r="Q134">
        <v>1</v>
      </c>
      <c r="R134" t="s">
        <v>70</v>
      </c>
      <c r="S134" t="s">
        <v>808</v>
      </c>
      <c r="T134" s="105">
        <v>46174</v>
      </c>
      <c r="U134" s="105">
        <v>46203</v>
      </c>
      <c r="V134" t="s">
        <v>290</v>
      </c>
    </row>
    <row r="135" spans="1:22" x14ac:dyDescent="0.25">
      <c r="A135" s="12" t="str">
        <f t="shared" si="3"/>
        <v>72.1.4</v>
      </c>
      <c r="B135" t="s">
        <v>275</v>
      </c>
      <c r="C135">
        <v>0</v>
      </c>
      <c r="D135" t="s">
        <v>72</v>
      </c>
      <c r="E135" t="s">
        <v>280</v>
      </c>
      <c r="F135" t="s">
        <v>12</v>
      </c>
      <c r="G135" t="s">
        <v>12</v>
      </c>
      <c r="H135" t="s">
        <v>12</v>
      </c>
      <c r="I135" t="s">
        <v>12</v>
      </c>
      <c r="J135" t="s">
        <v>12</v>
      </c>
      <c r="K135" t="s">
        <v>12</v>
      </c>
      <c r="L135" t="s">
        <v>12</v>
      </c>
      <c r="M135" t="s">
        <v>12</v>
      </c>
      <c r="N135" t="s">
        <v>12</v>
      </c>
      <c r="O135" t="s">
        <v>810</v>
      </c>
      <c r="P135">
        <v>20</v>
      </c>
      <c r="Q135">
        <v>1</v>
      </c>
      <c r="R135" t="s">
        <v>70</v>
      </c>
      <c r="S135" t="s">
        <v>1044</v>
      </c>
      <c r="T135" s="105">
        <v>46204</v>
      </c>
      <c r="U135" s="105">
        <v>46325</v>
      </c>
      <c r="V135" t="s">
        <v>290</v>
      </c>
    </row>
    <row r="136" spans="1:22" x14ac:dyDescent="0.25">
      <c r="A136" s="12" t="str">
        <f t="shared" si="3"/>
        <v>72.1.5</v>
      </c>
      <c r="B136" t="s">
        <v>275</v>
      </c>
      <c r="C136">
        <v>0</v>
      </c>
      <c r="D136" t="s">
        <v>72</v>
      </c>
      <c r="E136" t="s">
        <v>281</v>
      </c>
      <c r="F136" t="s">
        <v>12</v>
      </c>
      <c r="G136" t="s">
        <v>12</v>
      </c>
      <c r="H136" t="s">
        <v>12</v>
      </c>
      <c r="I136" t="s">
        <v>12</v>
      </c>
      <c r="J136" t="s">
        <v>12</v>
      </c>
      <c r="K136" t="s">
        <v>12</v>
      </c>
      <c r="L136" t="s">
        <v>12</v>
      </c>
      <c r="M136" t="s">
        <v>12</v>
      </c>
      <c r="N136" t="s">
        <v>12</v>
      </c>
      <c r="O136" t="s">
        <v>813</v>
      </c>
      <c r="P136">
        <v>10</v>
      </c>
      <c r="Q136">
        <v>1</v>
      </c>
      <c r="R136" t="s">
        <v>70</v>
      </c>
      <c r="S136" t="s">
        <v>814</v>
      </c>
      <c r="T136" s="105">
        <v>46266</v>
      </c>
      <c r="U136" s="105">
        <v>46325</v>
      </c>
      <c r="V136" t="s">
        <v>290</v>
      </c>
    </row>
    <row r="137" spans="1:22" x14ac:dyDescent="0.25">
      <c r="A137" s="12" t="str">
        <f t="shared" si="3"/>
        <v>72.1.6</v>
      </c>
      <c r="B137" t="s">
        <v>275</v>
      </c>
      <c r="C137">
        <v>0</v>
      </c>
      <c r="D137" t="s">
        <v>72</v>
      </c>
      <c r="E137" t="s">
        <v>282</v>
      </c>
      <c r="F137" t="s">
        <v>12</v>
      </c>
      <c r="G137" t="s">
        <v>12</v>
      </c>
      <c r="H137" t="s">
        <v>12</v>
      </c>
      <c r="I137" t="s">
        <v>12</v>
      </c>
      <c r="J137" t="s">
        <v>12</v>
      </c>
      <c r="K137" t="s">
        <v>12</v>
      </c>
      <c r="L137" t="s">
        <v>12</v>
      </c>
      <c r="M137" t="s">
        <v>12</v>
      </c>
      <c r="N137" t="s">
        <v>12</v>
      </c>
      <c r="O137" t="s">
        <v>1008</v>
      </c>
      <c r="P137">
        <v>10</v>
      </c>
      <c r="Q137">
        <v>1</v>
      </c>
      <c r="R137" t="s">
        <v>70</v>
      </c>
      <c r="S137" t="s">
        <v>817</v>
      </c>
      <c r="T137" s="105">
        <v>46329</v>
      </c>
      <c r="U137" s="105">
        <v>46356</v>
      </c>
      <c r="V137" t="s">
        <v>290</v>
      </c>
    </row>
    <row r="138" spans="1:22" x14ac:dyDescent="0.25">
      <c r="A138" s="12" t="str">
        <f t="shared" si="3"/>
        <v>72.1.7</v>
      </c>
      <c r="B138" t="s">
        <v>275</v>
      </c>
      <c r="C138">
        <v>0</v>
      </c>
      <c r="D138" t="s">
        <v>72</v>
      </c>
      <c r="E138" t="s">
        <v>283</v>
      </c>
      <c r="F138" t="s">
        <v>12</v>
      </c>
      <c r="G138" t="s">
        <v>12</v>
      </c>
      <c r="H138" t="s">
        <v>12</v>
      </c>
      <c r="I138" t="s">
        <v>12</v>
      </c>
      <c r="J138" t="s">
        <v>12</v>
      </c>
      <c r="K138" t="s">
        <v>12</v>
      </c>
      <c r="L138" t="s">
        <v>12</v>
      </c>
      <c r="M138" t="s">
        <v>12</v>
      </c>
      <c r="N138" t="s">
        <v>12</v>
      </c>
      <c r="O138" t="s">
        <v>819</v>
      </c>
      <c r="P138">
        <v>10</v>
      </c>
      <c r="Q138">
        <v>1</v>
      </c>
      <c r="R138" t="s">
        <v>70</v>
      </c>
      <c r="S138" t="s">
        <v>1045</v>
      </c>
      <c r="T138" s="105">
        <v>46357</v>
      </c>
      <c r="U138" s="105">
        <v>46370</v>
      </c>
      <c r="V138" t="s">
        <v>290</v>
      </c>
    </row>
    <row r="139" spans="1:22" x14ac:dyDescent="0.25">
      <c r="A139" s="12" t="str">
        <f t="shared" si="3"/>
        <v>72.2</v>
      </c>
      <c r="B139" t="s">
        <v>275</v>
      </c>
      <c r="C139">
        <v>0</v>
      </c>
      <c r="D139" t="s">
        <v>65</v>
      </c>
      <c r="E139" t="s">
        <v>284</v>
      </c>
      <c r="F139" t="s">
        <v>82</v>
      </c>
      <c r="G139" t="s">
        <v>524</v>
      </c>
      <c r="H139" t="s">
        <v>525</v>
      </c>
      <c r="I139" t="s">
        <v>838</v>
      </c>
      <c r="J139" t="s">
        <v>12</v>
      </c>
      <c r="K139" t="s">
        <v>68</v>
      </c>
      <c r="L139" t="s">
        <v>1046</v>
      </c>
      <c r="M139" t="s">
        <v>152</v>
      </c>
      <c r="N139" t="s">
        <v>1047</v>
      </c>
      <c r="O139" t="s">
        <v>1048</v>
      </c>
      <c r="P139">
        <v>33</v>
      </c>
      <c r="Q139">
        <v>100</v>
      </c>
      <c r="R139" t="s">
        <v>90</v>
      </c>
      <c r="S139" t="s">
        <v>1049</v>
      </c>
      <c r="T139" s="105">
        <v>46037</v>
      </c>
      <c r="U139" s="105">
        <v>46371</v>
      </c>
      <c r="V139" t="s">
        <v>275</v>
      </c>
    </row>
    <row r="140" spans="1:22" x14ac:dyDescent="0.25">
      <c r="A140" s="12" t="str">
        <f t="shared" si="3"/>
        <v>72.2.1</v>
      </c>
      <c r="B140" t="s">
        <v>275</v>
      </c>
      <c r="C140">
        <v>0</v>
      </c>
      <c r="D140" t="s">
        <v>72</v>
      </c>
      <c r="E140" t="s">
        <v>285</v>
      </c>
      <c r="F140" t="s">
        <v>12</v>
      </c>
      <c r="G140" t="s">
        <v>12</v>
      </c>
      <c r="H140" t="s">
        <v>12</v>
      </c>
      <c r="I140" t="s">
        <v>12</v>
      </c>
      <c r="J140" t="s">
        <v>12</v>
      </c>
      <c r="K140" t="s">
        <v>12</v>
      </c>
      <c r="L140" t="s">
        <v>12</v>
      </c>
      <c r="M140" t="s">
        <v>12</v>
      </c>
      <c r="N140" t="s">
        <v>12</v>
      </c>
      <c r="O140" t="s">
        <v>1050</v>
      </c>
      <c r="P140">
        <v>30</v>
      </c>
      <c r="Q140">
        <v>1</v>
      </c>
      <c r="R140" t="s">
        <v>70</v>
      </c>
      <c r="S140" t="s">
        <v>1051</v>
      </c>
      <c r="T140" s="105">
        <v>46037</v>
      </c>
      <c r="U140" s="105">
        <v>46073</v>
      </c>
      <c r="V140" t="s">
        <v>275</v>
      </c>
    </row>
    <row r="141" spans="1:22" x14ac:dyDescent="0.25">
      <c r="A141" s="12" t="str">
        <f t="shared" si="3"/>
        <v>72.2.2</v>
      </c>
      <c r="B141" t="s">
        <v>275</v>
      </c>
      <c r="C141">
        <v>0</v>
      </c>
      <c r="D141" t="s">
        <v>72</v>
      </c>
      <c r="E141" t="s">
        <v>286</v>
      </c>
      <c r="F141" t="s">
        <v>12</v>
      </c>
      <c r="G141" t="s">
        <v>12</v>
      </c>
      <c r="H141" t="s">
        <v>12</v>
      </c>
      <c r="I141" t="s">
        <v>12</v>
      </c>
      <c r="J141" t="s">
        <v>12</v>
      </c>
      <c r="K141" t="s">
        <v>12</v>
      </c>
      <c r="L141" t="s">
        <v>12</v>
      </c>
      <c r="M141" t="s">
        <v>12</v>
      </c>
      <c r="N141" t="s">
        <v>12</v>
      </c>
      <c r="O141" t="s">
        <v>1052</v>
      </c>
      <c r="P141">
        <v>70</v>
      </c>
      <c r="Q141">
        <v>100</v>
      </c>
      <c r="R141" t="s">
        <v>90</v>
      </c>
      <c r="S141" t="s">
        <v>1039</v>
      </c>
      <c r="T141" s="105">
        <v>46083</v>
      </c>
      <c r="U141" s="105">
        <v>46371</v>
      </c>
      <c r="V141" t="s">
        <v>275</v>
      </c>
    </row>
    <row r="142" spans="1:22" x14ac:dyDescent="0.25">
      <c r="A142" s="12" t="str">
        <f t="shared" si="3"/>
        <v>72.3</v>
      </c>
      <c r="B142" t="s">
        <v>275</v>
      </c>
      <c r="C142">
        <v>0</v>
      </c>
      <c r="D142" t="s">
        <v>65</v>
      </c>
      <c r="E142" t="s">
        <v>287</v>
      </c>
      <c r="F142" t="s">
        <v>82</v>
      </c>
      <c r="G142" t="s">
        <v>524</v>
      </c>
      <c r="H142" t="s">
        <v>525</v>
      </c>
      <c r="I142" t="s">
        <v>838</v>
      </c>
      <c r="J142" t="s">
        <v>12</v>
      </c>
      <c r="K142" t="s">
        <v>68</v>
      </c>
      <c r="L142" t="s">
        <v>1046</v>
      </c>
      <c r="M142" t="s">
        <v>152</v>
      </c>
      <c r="N142" t="s">
        <v>1053</v>
      </c>
      <c r="O142" t="s">
        <v>1054</v>
      </c>
      <c r="P142">
        <v>33</v>
      </c>
      <c r="Q142">
        <v>13</v>
      </c>
      <c r="R142" t="s">
        <v>90</v>
      </c>
      <c r="S142" t="s">
        <v>1055</v>
      </c>
      <c r="T142" s="105">
        <v>46037</v>
      </c>
      <c r="U142" s="105">
        <v>46370</v>
      </c>
      <c r="V142" t="s">
        <v>275</v>
      </c>
    </row>
    <row r="143" spans="1:22" x14ac:dyDescent="0.25">
      <c r="A143" s="12" t="str">
        <f t="shared" si="3"/>
        <v>72.3.1</v>
      </c>
      <c r="B143" t="s">
        <v>275</v>
      </c>
      <c r="C143">
        <v>0</v>
      </c>
      <c r="D143" t="s">
        <v>72</v>
      </c>
      <c r="E143" t="s">
        <v>288</v>
      </c>
      <c r="F143" t="s">
        <v>12</v>
      </c>
      <c r="G143" t="s">
        <v>12</v>
      </c>
      <c r="H143" t="s">
        <v>12</v>
      </c>
      <c r="I143" t="s">
        <v>12</v>
      </c>
      <c r="J143" t="s">
        <v>12</v>
      </c>
      <c r="K143" t="s">
        <v>12</v>
      </c>
      <c r="L143" t="s">
        <v>12</v>
      </c>
      <c r="M143" t="s">
        <v>12</v>
      </c>
      <c r="N143" t="s">
        <v>12</v>
      </c>
      <c r="O143" t="s">
        <v>1056</v>
      </c>
      <c r="P143">
        <v>30</v>
      </c>
      <c r="Q143">
        <v>1</v>
      </c>
      <c r="R143" t="s">
        <v>70</v>
      </c>
      <c r="S143" t="s">
        <v>291</v>
      </c>
      <c r="T143" s="105">
        <v>46037</v>
      </c>
      <c r="U143" s="105">
        <v>46073</v>
      </c>
      <c r="V143" t="s">
        <v>275</v>
      </c>
    </row>
    <row r="144" spans="1:22" x14ac:dyDescent="0.25">
      <c r="A144" s="12" t="str">
        <f t="shared" si="3"/>
        <v>72.3.2</v>
      </c>
      <c r="B144" t="s">
        <v>275</v>
      </c>
      <c r="C144">
        <v>0</v>
      </c>
      <c r="D144" t="s">
        <v>72</v>
      </c>
      <c r="E144" t="s">
        <v>289</v>
      </c>
      <c r="F144" t="s">
        <v>12</v>
      </c>
      <c r="G144" t="s">
        <v>12</v>
      </c>
      <c r="H144" t="s">
        <v>12</v>
      </c>
      <c r="I144" t="s">
        <v>12</v>
      </c>
      <c r="J144" t="s">
        <v>12</v>
      </c>
      <c r="K144" t="s">
        <v>12</v>
      </c>
      <c r="L144" t="s">
        <v>12</v>
      </c>
      <c r="M144" t="s">
        <v>12</v>
      </c>
      <c r="N144" t="s">
        <v>12</v>
      </c>
      <c r="O144" t="s">
        <v>1057</v>
      </c>
      <c r="P144">
        <v>70</v>
      </c>
      <c r="Q144">
        <v>100</v>
      </c>
      <c r="R144" t="s">
        <v>90</v>
      </c>
      <c r="S144" t="s">
        <v>1039</v>
      </c>
      <c r="T144" s="105">
        <v>46083</v>
      </c>
      <c r="U144" s="105">
        <v>46370</v>
      </c>
      <c r="V144" t="s">
        <v>275</v>
      </c>
    </row>
    <row r="145" spans="1:22" x14ac:dyDescent="0.25">
      <c r="A145" s="12" t="str">
        <f t="shared" si="3"/>
        <v>73.1</v>
      </c>
      <c r="B145" t="s">
        <v>139</v>
      </c>
      <c r="C145">
        <v>0</v>
      </c>
      <c r="D145" t="s">
        <v>65</v>
      </c>
      <c r="E145" t="s">
        <v>140</v>
      </c>
      <c r="F145" t="s">
        <v>82</v>
      </c>
      <c r="G145" t="s">
        <v>530</v>
      </c>
      <c r="H145" t="s">
        <v>531</v>
      </c>
      <c r="I145" t="s">
        <v>532</v>
      </c>
      <c r="J145" t="s">
        <v>12</v>
      </c>
      <c r="K145" t="s">
        <v>68</v>
      </c>
      <c r="L145" t="s">
        <v>1033</v>
      </c>
      <c r="M145" t="s">
        <v>141</v>
      </c>
      <c r="N145" t="s">
        <v>12</v>
      </c>
      <c r="O145" t="s">
        <v>1058</v>
      </c>
      <c r="P145">
        <v>50</v>
      </c>
      <c r="Q145">
        <v>100</v>
      </c>
      <c r="R145" t="s">
        <v>90</v>
      </c>
      <c r="S145" t="s">
        <v>1049</v>
      </c>
      <c r="T145" s="105">
        <v>46069</v>
      </c>
      <c r="U145" s="105">
        <v>46374</v>
      </c>
      <c r="V145" t="s">
        <v>139</v>
      </c>
    </row>
    <row r="146" spans="1:22" x14ac:dyDescent="0.25">
      <c r="A146" s="12" t="str">
        <f t="shared" si="3"/>
        <v>73.1.1</v>
      </c>
      <c r="B146" t="s">
        <v>139</v>
      </c>
      <c r="C146">
        <v>0</v>
      </c>
      <c r="D146" t="s">
        <v>72</v>
      </c>
      <c r="E146" t="s">
        <v>142</v>
      </c>
      <c r="F146" t="s">
        <v>12</v>
      </c>
      <c r="G146" t="s">
        <v>12</v>
      </c>
      <c r="H146" t="s">
        <v>12</v>
      </c>
      <c r="I146" t="s">
        <v>12</v>
      </c>
      <c r="J146" t="s">
        <v>12</v>
      </c>
      <c r="K146" t="s">
        <v>12</v>
      </c>
      <c r="L146" t="s">
        <v>12</v>
      </c>
      <c r="M146" t="s">
        <v>12</v>
      </c>
      <c r="N146" t="s">
        <v>12</v>
      </c>
      <c r="O146" t="s">
        <v>1059</v>
      </c>
      <c r="P146">
        <v>30</v>
      </c>
      <c r="Q146">
        <v>1</v>
      </c>
      <c r="R146" t="s">
        <v>70</v>
      </c>
      <c r="S146" t="s">
        <v>348</v>
      </c>
      <c r="T146" s="105">
        <v>46069</v>
      </c>
      <c r="U146" s="105">
        <v>46080</v>
      </c>
      <c r="V146" t="s">
        <v>139</v>
      </c>
    </row>
    <row r="147" spans="1:22" x14ac:dyDescent="0.25">
      <c r="A147" s="12" t="str">
        <f t="shared" si="3"/>
        <v>73.1.2</v>
      </c>
      <c r="B147" t="s">
        <v>139</v>
      </c>
      <c r="C147">
        <v>0</v>
      </c>
      <c r="D147" t="s">
        <v>72</v>
      </c>
      <c r="E147" t="s">
        <v>143</v>
      </c>
      <c r="F147" t="s">
        <v>12</v>
      </c>
      <c r="G147" t="s">
        <v>12</v>
      </c>
      <c r="H147" t="s">
        <v>12</v>
      </c>
      <c r="I147" t="s">
        <v>12</v>
      </c>
      <c r="J147" t="s">
        <v>12</v>
      </c>
      <c r="K147" t="s">
        <v>12</v>
      </c>
      <c r="L147" t="s">
        <v>12</v>
      </c>
      <c r="M147" t="s">
        <v>12</v>
      </c>
      <c r="N147" t="s">
        <v>12</v>
      </c>
      <c r="O147" t="s">
        <v>1060</v>
      </c>
      <c r="P147">
        <v>40</v>
      </c>
      <c r="Q147">
        <v>100</v>
      </c>
      <c r="R147" t="s">
        <v>90</v>
      </c>
      <c r="S147" t="s">
        <v>1039</v>
      </c>
      <c r="T147" s="105">
        <v>46083</v>
      </c>
      <c r="U147" s="105">
        <v>46374</v>
      </c>
      <c r="V147" t="s">
        <v>139</v>
      </c>
    </row>
    <row r="148" spans="1:22" x14ac:dyDescent="0.25">
      <c r="A148" s="12" t="str">
        <f t="shared" si="3"/>
        <v>73.1.3</v>
      </c>
      <c r="B148" t="s">
        <v>139</v>
      </c>
      <c r="C148">
        <v>0</v>
      </c>
      <c r="D148" t="s">
        <v>72</v>
      </c>
      <c r="E148" t="s">
        <v>1061</v>
      </c>
      <c r="F148" t="s">
        <v>12</v>
      </c>
      <c r="G148" t="s">
        <v>12</v>
      </c>
      <c r="H148" t="s">
        <v>12</v>
      </c>
      <c r="I148" t="s">
        <v>12</v>
      </c>
      <c r="J148" t="s">
        <v>12</v>
      </c>
      <c r="K148" t="s">
        <v>12</v>
      </c>
      <c r="L148" t="s">
        <v>12</v>
      </c>
      <c r="M148" t="s">
        <v>12</v>
      </c>
      <c r="N148" t="s">
        <v>12</v>
      </c>
      <c r="O148" t="s">
        <v>1062</v>
      </c>
      <c r="P148">
        <v>30</v>
      </c>
      <c r="Q148">
        <v>1</v>
      </c>
      <c r="R148" t="s">
        <v>70</v>
      </c>
      <c r="S148" t="s">
        <v>1063</v>
      </c>
      <c r="T148" s="105">
        <v>46204</v>
      </c>
      <c r="U148" s="105">
        <v>46374</v>
      </c>
      <c r="V148" t="s">
        <v>139</v>
      </c>
    </row>
    <row r="149" spans="1:22" x14ac:dyDescent="0.25">
      <c r="A149" s="12" t="str">
        <f t="shared" si="3"/>
        <v>73.2</v>
      </c>
      <c r="B149" t="s">
        <v>139</v>
      </c>
      <c r="C149">
        <v>0</v>
      </c>
      <c r="D149" t="s">
        <v>65</v>
      </c>
      <c r="E149" t="s">
        <v>144</v>
      </c>
      <c r="F149" t="s">
        <v>82</v>
      </c>
      <c r="G149" t="s">
        <v>526</v>
      </c>
      <c r="H149" t="s">
        <v>527</v>
      </c>
      <c r="I149" t="s">
        <v>882</v>
      </c>
      <c r="J149" t="s">
        <v>12</v>
      </c>
      <c r="K149" t="s">
        <v>83</v>
      </c>
      <c r="L149" t="s">
        <v>1033</v>
      </c>
      <c r="M149" t="s">
        <v>152</v>
      </c>
      <c r="N149" t="s">
        <v>12</v>
      </c>
      <c r="O149" t="s">
        <v>1064</v>
      </c>
      <c r="P149">
        <v>20</v>
      </c>
      <c r="Q149">
        <v>100</v>
      </c>
      <c r="R149" t="s">
        <v>90</v>
      </c>
      <c r="S149" t="s">
        <v>1065</v>
      </c>
      <c r="T149" s="105">
        <v>46055</v>
      </c>
      <c r="U149" s="105">
        <v>46353</v>
      </c>
      <c r="V149" t="s">
        <v>1066</v>
      </c>
    </row>
    <row r="150" spans="1:22" x14ac:dyDescent="0.25">
      <c r="A150" s="12" t="str">
        <f t="shared" si="3"/>
        <v>73.2.1</v>
      </c>
      <c r="B150" t="s">
        <v>139</v>
      </c>
      <c r="C150">
        <v>0</v>
      </c>
      <c r="D150" t="s">
        <v>72</v>
      </c>
      <c r="E150" t="s">
        <v>145</v>
      </c>
      <c r="F150" t="s">
        <v>12</v>
      </c>
      <c r="G150" t="s">
        <v>12</v>
      </c>
      <c r="H150" t="s">
        <v>12</v>
      </c>
      <c r="I150" t="s">
        <v>12</v>
      </c>
      <c r="J150" t="s">
        <v>12</v>
      </c>
      <c r="K150" t="s">
        <v>12</v>
      </c>
      <c r="L150" t="s">
        <v>12</v>
      </c>
      <c r="M150" t="s">
        <v>12</v>
      </c>
      <c r="N150" t="s">
        <v>12</v>
      </c>
      <c r="O150" t="s">
        <v>800</v>
      </c>
      <c r="P150">
        <v>10</v>
      </c>
      <c r="Q150">
        <v>1</v>
      </c>
      <c r="R150" t="s">
        <v>70</v>
      </c>
      <c r="S150" t="s">
        <v>801</v>
      </c>
      <c r="T150" s="105">
        <v>46055</v>
      </c>
      <c r="U150" s="105">
        <v>46080</v>
      </c>
      <c r="V150" t="s">
        <v>1066</v>
      </c>
    </row>
    <row r="151" spans="1:22" x14ac:dyDescent="0.25">
      <c r="A151" s="12" t="str">
        <f t="shared" si="3"/>
        <v>73.2.2</v>
      </c>
      <c r="B151" t="s">
        <v>139</v>
      </c>
      <c r="C151">
        <v>0</v>
      </c>
      <c r="D151" t="s">
        <v>72</v>
      </c>
      <c r="E151" t="s">
        <v>146</v>
      </c>
      <c r="F151" t="s">
        <v>12</v>
      </c>
      <c r="G151" t="s">
        <v>12</v>
      </c>
      <c r="H151" t="s">
        <v>12</v>
      </c>
      <c r="I151" t="s">
        <v>12</v>
      </c>
      <c r="J151" t="s">
        <v>12</v>
      </c>
      <c r="K151" t="s">
        <v>12</v>
      </c>
      <c r="L151" t="s">
        <v>12</v>
      </c>
      <c r="M151" t="s">
        <v>12</v>
      </c>
      <c r="N151" t="s">
        <v>12</v>
      </c>
      <c r="O151" t="s">
        <v>1067</v>
      </c>
      <c r="P151">
        <v>15</v>
      </c>
      <c r="Q151">
        <v>1</v>
      </c>
      <c r="R151" t="s">
        <v>70</v>
      </c>
      <c r="S151" t="s">
        <v>1043</v>
      </c>
      <c r="T151" s="105">
        <v>46083</v>
      </c>
      <c r="U151" s="105">
        <v>46294</v>
      </c>
      <c r="V151" t="s">
        <v>1066</v>
      </c>
    </row>
    <row r="152" spans="1:22" x14ac:dyDescent="0.25">
      <c r="A152" s="12" t="str">
        <f t="shared" si="3"/>
        <v>73.2.3</v>
      </c>
      <c r="B152" t="s">
        <v>139</v>
      </c>
      <c r="C152">
        <v>0</v>
      </c>
      <c r="D152" t="s">
        <v>72</v>
      </c>
      <c r="E152" t="s">
        <v>147</v>
      </c>
      <c r="F152" t="s">
        <v>12</v>
      </c>
      <c r="G152" t="s">
        <v>12</v>
      </c>
      <c r="H152" t="s">
        <v>12</v>
      </c>
      <c r="I152" t="s">
        <v>12</v>
      </c>
      <c r="J152" t="s">
        <v>12</v>
      </c>
      <c r="K152" t="s">
        <v>12</v>
      </c>
      <c r="L152" t="s">
        <v>12</v>
      </c>
      <c r="M152" t="s">
        <v>12</v>
      </c>
      <c r="N152" t="s">
        <v>12</v>
      </c>
      <c r="O152" t="s">
        <v>807</v>
      </c>
      <c r="P152">
        <v>15</v>
      </c>
      <c r="Q152">
        <v>1</v>
      </c>
      <c r="R152" t="s">
        <v>70</v>
      </c>
      <c r="S152" t="s">
        <v>808</v>
      </c>
      <c r="T152" s="105">
        <v>46097</v>
      </c>
      <c r="U152" s="105">
        <v>46112</v>
      </c>
      <c r="V152" t="s">
        <v>1066</v>
      </c>
    </row>
    <row r="153" spans="1:22" x14ac:dyDescent="0.25">
      <c r="A153" s="12" t="str">
        <f t="shared" si="3"/>
        <v>73.2.4</v>
      </c>
      <c r="B153" t="s">
        <v>139</v>
      </c>
      <c r="C153">
        <v>0</v>
      </c>
      <c r="D153" t="s">
        <v>72</v>
      </c>
      <c r="E153" t="s">
        <v>148</v>
      </c>
      <c r="F153" t="s">
        <v>12</v>
      </c>
      <c r="G153" t="s">
        <v>12</v>
      </c>
      <c r="H153" t="s">
        <v>12</v>
      </c>
      <c r="I153" t="s">
        <v>12</v>
      </c>
      <c r="J153" t="s">
        <v>12</v>
      </c>
      <c r="K153" t="s">
        <v>12</v>
      </c>
      <c r="L153" t="s">
        <v>12</v>
      </c>
      <c r="M153" t="s">
        <v>12</v>
      </c>
      <c r="N153" t="s">
        <v>12</v>
      </c>
      <c r="O153" t="s">
        <v>810</v>
      </c>
      <c r="P153">
        <v>15</v>
      </c>
      <c r="Q153">
        <v>1</v>
      </c>
      <c r="R153" t="s">
        <v>70</v>
      </c>
      <c r="S153" t="s">
        <v>846</v>
      </c>
      <c r="T153" s="105">
        <v>46105</v>
      </c>
      <c r="U153" s="105">
        <v>46325</v>
      </c>
      <c r="V153" t="s">
        <v>1066</v>
      </c>
    </row>
    <row r="154" spans="1:22" x14ac:dyDescent="0.25">
      <c r="A154" s="12" t="str">
        <f t="shared" si="3"/>
        <v>73.2.5</v>
      </c>
      <c r="B154" t="s">
        <v>139</v>
      </c>
      <c r="C154">
        <v>0</v>
      </c>
      <c r="D154" t="s">
        <v>72</v>
      </c>
      <c r="E154" t="s">
        <v>1068</v>
      </c>
      <c r="F154" t="s">
        <v>12</v>
      </c>
      <c r="G154" t="s">
        <v>12</v>
      </c>
      <c r="H154" t="s">
        <v>12</v>
      </c>
      <c r="I154" t="s">
        <v>12</v>
      </c>
      <c r="J154" t="s">
        <v>12</v>
      </c>
      <c r="K154" t="s">
        <v>12</v>
      </c>
      <c r="L154" t="s">
        <v>12</v>
      </c>
      <c r="M154" t="s">
        <v>12</v>
      </c>
      <c r="N154" t="s">
        <v>12</v>
      </c>
      <c r="O154" t="s">
        <v>1069</v>
      </c>
      <c r="P154">
        <v>15</v>
      </c>
      <c r="Q154">
        <v>1</v>
      </c>
      <c r="R154" t="s">
        <v>70</v>
      </c>
      <c r="S154" t="s">
        <v>814</v>
      </c>
      <c r="T154" s="105">
        <v>46126</v>
      </c>
      <c r="U154" s="105">
        <v>46336</v>
      </c>
      <c r="V154" t="s">
        <v>1066</v>
      </c>
    </row>
    <row r="155" spans="1:22" x14ac:dyDescent="0.25">
      <c r="A155" s="12" t="str">
        <f t="shared" si="3"/>
        <v>73.2.6</v>
      </c>
      <c r="B155" t="s">
        <v>139</v>
      </c>
      <c r="C155">
        <v>0</v>
      </c>
      <c r="D155" t="s">
        <v>72</v>
      </c>
      <c r="E155" t="s">
        <v>1070</v>
      </c>
      <c r="F155" t="s">
        <v>12</v>
      </c>
      <c r="G155" t="s">
        <v>12</v>
      </c>
      <c r="H155" t="s">
        <v>12</v>
      </c>
      <c r="I155" t="s">
        <v>12</v>
      </c>
      <c r="J155" t="s">
        <v>12</v>
      </c>
      <c r="K155" t="s">
        <v>12</v>
      </c>
      <c r="L155" t="s">
        <v>12</v>
      </c>
      <c r="M155" t="s">
        <v>12</v>
      </c>
      <c r="N155" t="s">
        <v>12</v>
      </c>
      <c r="O155" t="s">
        <v>1008</v>
      </c>
      <c r="P155">
        <v>15</v>
      </c>
      <c r="Q155">
        <v>1</v>
      </c>
      <c r="R155" t="s">
        <v>70</v>
      </c>
      <c r="S155" t="s">
        <v>817</v>
      </c>
      <c r="T155" s="105">
        <v>46147</v>
      </c>
      <c r="U155" s="105">
        <v>46335</v>
      </c>
      <c r="V155" t="s">
        <v>1066</v>
      </c>
    </row>
    <row r="156" spans="1:22" x14ac:dyDescent="0.25">
      <c r="A156" s="12" t="str">
        <f t="shared" si="3"/>
        <v>73.2.7</v>
      </c>
      <c r="B156" t="s">
        <v>139</v>
      </c>
      <c r="C156">
        <v>0</v>
      </c>
      <c r="D156" t="s">
        <v>72</v>
      </c>
      <c r="E156" t="s">
        <v>1071</v>
      </c>
      <c r="F156" t="s">
        <v>12</v>
      </c>
      <c r="G156" t="s">
        <v>12</v>
      </c>
      <c r="H156" t="s">
        <v>12</v>
      </c>
      <c r="I156" t="s">
        <v>12</v>
      </c>
      <c r="J156" t="s">
        <v>12</v>
      </c>
      <c r="K156" t="s">
        <v>12</v>
      </c>
      <c r="L156" t="s">
        <v>12</v>
      </c>
      <c r="M156" t="s">
        <v>12</v>
      </c>
      <c r="N156" t="s">
        <v>12</v>
      </c>
      <c r="O156" t="s">
        <v>819</v>
      </c>
      <c r="P156">
        <v>15</v>
      </c>
      <c r="Q156">
        <v>1</v>
      </c>
      <c r="R156" t="s">
        <v>70</v>
      </c>
      <c r="S156" t="s">
        <v>1045</v>
      </c>
      <c r="T156" s="105">
        <v>46329</v>
      </c>
      <c r="U156" s="105">
        <v>46353</v>
      </c>
      <c r="V156" t="s">
        <v>1066</v>
      </c>
    </row>
    <row r="157" spans="1:22" x14ac:dyDescent="0.25">
      <c r="A157" s="12" t="str">
        <f t="shared" si="3"/>
        <v>73.3</v>
      </c>
      <c r="B157" t="s">
        <v>139</v>
      </c>
      <c r="C157">
        <v>0</v>
      </c>
      <c r="D157" t="s">
        <v>65</v>
      </c>
      <c r="E157" t="s">
        <v>149</v>
      </c>
      <c r="F157" t="s">
        <v>178</v>
      </c>
      <c r="G157" t="s">
        <v>526</v>
      </c>
      <c r="H157" t="s">
        <v>527</v>
      </c>
      <c r="I157" t="s">
        <v>882</v>
      </c>
      <c r="J157" t="s">
        <v>12</v>
      </c>
      <c r="K157" t="s">
        <v>68</v>
      </c>
      <c r="L157" t="s">
        <v>1033</v>
      </c>
      <c r="M157" t="s">
        <v>141</v>
      </c>
      <c r="N157" t="s">
        <v>888</v>
      </c>
      <c r="O157" t="s">
        <v>1072</v>
      </c>
      <c r="P157">
        <v>30</v>
      </c>
      <c r="Q157">
        <v>100</v>
      </c>
      <c r="R157" t="s">
        <v>90</v>
      </c>
      <c r="S157" t="s">
        <v>1073</v>
      </c>
      <c r="T157" s="105">
        <v>46055</v>
      </c>
      <c r="U157" s="105">
        <v>46387</v>
      </c>
      <c r="V157" t="s">
        <v>139</v>
      </c>
    </row>
    <row r="158" spans="1:22" x14ac:dyDescent="0.25">
      <c r="A158" s="12" t="str">
        <f t="shared" si="3"/>
        <v>73.3.1</v>
      </c>
      <c r="B158" t="s">
        <v>139</v>
      </c>
      <c r="C158">
        <v>0</v>
      </c>
      <c r="D158" t="s">
        <v>72</v>
      </c>
      <c r="E158" t="s">
        <v>150</v>
      </c>
      <c r="F158" t="s">
        <v>12</v>
      </c>
      <c r="G158" t="s">
        <v>12</v>
      </c>
      <c r="H158" t="s">
        <v>12</v>
      </c>
      <c r="I158" t="s">
        <v>12</v>
      </c>
      <c r="J158" t="s">
        <v>12</v>
      </c>
      <c r="K158" t="s">
        <v>12</v>
      </c>
      <c r="L158" t="s">
        <v>12</v>
      </c>
      <c r="M158" t="s">
        <v>12</v>
      </c>
      <c r="N158" t="s">
        <v>12</v>
      </c>
      <c r="O158" t="s">
        <v>1074</v>
      </c>
      <c r="P158">
        <v>50</v>
      </c>
      <c r="Q158">
        <v>100</v>
      </c>
      <c r="R158" t="s">
        <v>90</v>
      </c>
      <c r="S158" t="s">
        <v>1075</v>
      </c>
      <c r="T158" s="105">
        <v>46055</v>
      </c>
      <c r="U158" s="105">
        <v>46387</v>
      </c>
      <c r="V158" t="s">
        <v>139</v>
      </c>
    </row>
    <row r="159" spans="1:22" x14ac:dyDescent="0.25">
      <c r="A159" s="12" t="str">
        <f t="shared" si="3"/>
        <v>73.3.2</v>
      </c>
      <c r="B159" t="s">
        <v>139</v>
      </c>
      <c r="C159">
        <v>0</v>
      </c>
      <c r="D159" t="s">
        <v>72</v>
      </c>
      <c r="E159" t="s">
        <v>151</v>
      </c>
      <c r="F159" t="s">
        <v>12</v>
      </c>
      <c r="G159" t="s">
        <v>12</v>
      </c>
      <c r="H159" t="s">
        <v>12</v>
      </c>
      <c r="I159" t="s">
        <v>12</v>
      </c>
      <c r="J159" t="s">
        <v>12</v>
      </c>
      <c r="K159" t="s">
        <v>12</v>
      </c>
      <c r="L159" t="s">
        <v>12</v>
      </c>
      <c r="M159" t="s">
        <v>12</v>
      </c>
      <c r="N159" t="s">
        <v>12</v>
      </c>
      <c r="O159" t="s">
        <v>1076</v>
      </c>
      <c r="P159">
        <v>50</v>
      </c>
      <c r="Q159">
        <v>1</v>
      </c>
      <c r="R159" t="s">
        <v>70</v>
      </c>
      <c r="S159" t="s">
        <v>1077</v>
      </c>
      <c r="T159" s="105">
        <v>46055</v>
      </c>
      <c r="U159" s="105">
        <v>46387</v>
      </c>
      <c r="V159" t="s">
        <v>139</v>
      </c>
    </row>
    <row r="160" spans="1:22" x14ac:dyDescent="0.25">
      <c r="A160" s="12" t="str">
        <f t="shared" si="3"/>
        <v>104.1</v>
      </c>
      <c r="B160" t="s">
        <v>1078</v>
      </c>
      <c r="C160">
        <v>0</v>
      </c>
      <c r="D160" t="s">
        <v>65</v>
      </c>
      <c r="E160" t="s">
        <v>1079</v>
      </c>
      <c r="F160" t="s">
        <v>82</v>
      </c>
      <c r="G160" t="s">
        <v>528</v>
      </c>
      <c r="H160" t="s">
        <v>529</v>
      </c>
      <c r="I160" t="s">
        <v>794</v>
      </c>
      <c r="J160" t="s">
        <v>12</v>
      </c>
      <c r="K160" t="s">
        <v>83</v>
      </c>
      <c r="L160" t="s">
        <v>1080</v>
      </c>
      <c r="M160" t="s">
        <v>133</v>
      </c>
      <c r="N160" t="s">
        <v>12</v>
      </c>
      <c r="O160" t="s">
        <v>1081</v>
      </c>
      <c r="P160">
        <v>100</v>
      </c>
      <c r="Q160">
        <v>1</v>
      </c>
      <c r="R160" t="s">
        <v>70</v>
      </c>
      <c r="S160" t="s">
        <v>1082</v>
      </c>
      <c r="T160" s="105">
        <v>46055</v>
      </c>
      <c r="U160" s="105">
        <v>46371</v>
      </c>
      <c r="V160" t="s">
        <v>1083</v>
      </c>
    </row>
    <row r="161" spans="1:22" x14ac:dyDescent="0.25">
      <c r="A161" s="12" t="str">
        <f t="shared" si="3"/>
        <v>104.1.1</v>
      </c>
      <c r="B161" t="s">
        <v>1078</v>
      </c>
      <c r="C161">
        <v>0</v>
      </c>
      <c r="D161" t="s">
        <v>72</v>
      </c>
      <c r="E161" t="s">
        <v>1084</v>
      </c>
      <c r="F161" t="s">
        <v>12</v>
      </c>
      <c r="G161" t="s">
        <v>12</v>
      </c>
      <c r="H161" t="s">
        <v>12</v>
      </c>
      <c r="I161" t="s">
        <v>12</v>
      </c>
      <c r="J161" t="s">
        <v>12</v>
      </c>
      <c r="K161" t="s">
        <v>12</v>
      </c>
      <c r="L161" t="s">
        <v>12</v>
      </c>
      <c r="M161" t="s">
        <v>12</v>
      </c>
      <c r="N161" t="s">
        <v>12</v>
      </c>
      <c r="O161" t="s">
        <v>1085</v>
      </c>
      <c r="P161">
        <v>10</v>
      </c>
      <c r="Q161">
        <v>1</v>
      </c>
      <c r="R161" t="s">
        <v>70</v>
      </c>
      <c r="S161" t="s">
        <v>1086</v>
      </c>
      <c r="T161" s="105">
        <v>46055</v>
      </c>
      <c r="U161" s="105">
        <v>46122</v>
      </c>
      <c r="V161" t="s">
        <v>1083</v>
      </c>
    </row>
    <row r="162" spans="1:22" x14ac:dyDescent="0.25">
      <c r="A162" s="12" t="str">
        <f t="shared" si="3"/>
        <v>104.1.2</v>
      </c>
      <c r="B162" t="s">
        <v>1078</v>
      </c>
      <c r="C162">
        <v>0</v>
      </c>
      <c r="D162" t="s">
        <v>72</v>
      </c>
      <c r="E162" t="s">
        <v>1087</v>
      </c>
      <c r="F162" t="s">
        <v>12</v>
      </c>
      <c r="G162" t="s">
        <v>12</v>
      </c>
      <c r="H162" t="s">
        <v>12</v>
      </c>
      <c r="I162" t="s">
        <v>12</v>
      </c>
      <c r="J162" t="s">
        <v>12</v>
      </c>
      <c r="K162" t="s">
        <v>12</v>
      </c>
      <c r="L162" t="s">
        <v>12</v>
      </c>
      <c r="M162" t="s">
        <v>12</v>
      </c>
      <c r="N162" t="s">
        <v>12</v>
      </c>
      <c r="O162" t="s">
        <v>1088</v>
      </c>
      <c r="P162">
        <v>10</v>
      </c>
      <c r="Q162">
        <v>1</v>
      </c>
      <c r="R162" t="s">
        <v>70</v>
      </c>
      <c r="S162" t="s">
        <v>1089</v>
      </c>
      <c r="T162" s="105">
        <v>46055</v>
      </c>
      <c r="U162" s="105">
        <v>46122</v>
      </c>
      <c r="V162" t="s">
        <v>1083</v>
      </c>
    </row>
    <row r="163" spans="1:22" x14ac:dyDescent="0.25">
      <c r="A163" s="12" t="str">
        <f t="shared" si="3"/>
        <v>104.1.3</v>
      </c>
      <c r="B163" t="s">
        <v>1078</v>
      </c>
      <c r="C163">
        <v>0</v>
      </c>
      <c r="D163" t="s">
        <v>72</v>
      </c>
      <c r="E163" t="s">
        <v>1090</v>
      </c>
      <c r="F163" t="s">
        <v>12</v>
      </c>
      <c r="G163" t="s">
        <v>12</v>
      </c>
      <c r="H163" t="s">
        <v>12</v>
      </c>
      <c r="I163" t="s">
        <v>12</v>
      </c>
      <c r="J163" t="s">
        <v>12</v>
      </c>
      <c r="K163" t="s">
        <v>12</v>
      </c>
      <c r="L163" t="s">
        <v>12</v>
      </c>
      <c r="M163" t="s">
        <v>12</v>
      </c>
      <c r="N163" t="s">
        <v>12</v>
      </c>
      <c r="O163" t="s">
        <v>1091</v>
      </c>
      <c r="P163">
        <v>20</v>
      </c>
      <c r="Q163">
        <v>1</v>
      </c>
      <c r="R163" t="s">
        <v>70</v>
      </c>
      <c r="S163" t="s">
        <v>348</v>
      </c>
      <c r="T163" s="105">
        <v>46125</v>
      </c>
      <c r="U163" s="105">
        <v>46157</v>
      </c>
      <c r="V163" t="s">
        <v>1083</v>
      </c>
    </row>
    <row r="164" spans="1:22" x14ac:dyDescent="0.25">
      <c r="A164" s="12" t="str">
        <f t="shared" si="3"/>
        <v>104.1.4</v>
      </c>
      <c r="B164" t="s">
        <v>1078</v>
      </c>
      <c r="C164">
        <v>0</v>
      </c>
      <c r="D164" t="s">
        <v>72</v>
      </c>
      <c r="E164" t="s">
        <v>1092</v>
      </c>
      <c r="F164" t="s">
        <v>12</v>
      </c>
      <c r="G164" t="s">
        <v>12</v>
      </c>
      <c r="H164" t="s">
        <v>12</v>
      </c>
      <c r="I164" t="s">
        <v>12</v>
      </c>
      <c r="J164" t="s">
        <v>12</v>
      </c>
      <c r="K164" t="s">
        <v>12</v>
      </c>
      <c r="L164" t="s">
        <v>12</v>
      </c>
      <c r="M164" t="s">
        <v>12</v>
      </c>
      <c r="N164" t="s">
        <v>12</v>
      </c>
      <c r="O164" t="s">
        <v>1093</v>
      </c>
      <c r="P164">
        <v>60</v>
      </c>
      <c r="Q164">
        <v>100</v>
      </c>
      <c r="R164" t="s">
        <v>90</v>
      </c>
      <c r="S164" t="s">
        <v>1094</v>
      </c>
      <c r="T164" s="105">
        <v>46161</v>
      </c>
      <c r="U164" s="105">
        <v>46371</v>
      </c>
      <c r="V164" t="s">
        <v>1083</v>
      </c>
    </row>
    <row r="165" spans="1:22" x14ac:dyDescent="0.25">
      <c r="A165" s="12" t="str">
        <f t="shared" si="3"/>
        <v>111.1</v>
      </c>
      <c r="B165" t="s">
        <v>64</v>
      </c>
      <c r="C165">
        <v>0</v>
      </c>
      <c r="D165" t="s">
        <v>65</v>
      </c>
      <c r="E165" t="s">
        <v>66</v>
      </c>
      <c r="F165" t="s">
        <v>67</v>
      </c>
      <c r="G165" t="s">
        <v>526</v>
      </c>
      <c r="H165" t="s">
        <v>527</v>
      </c>
      <c r="I165" t="s">
        <v>882</v>
      </c>
      <c r="J165" t="s">
        <v>12</v>
      </c>
      <c r="K165" t="s">
        <v>68</v>
      </c>
      <c r="L165" t="s">
        <v>12</v>
      </c>
      <c r="M165" t="s">
        <v>69</v>
      </c>
      <c r="N165" t="s">
        <v>1095</v>
      </c>
      <c r="O165" t="s">
        <v>1096</v>
      </c>
      <c r="P165">
        <v>25</v>
      </c>
      <c r="Q165">
        <v>1</v>
      </c>
      <c r="R165" t="s">
        <v>70</v>
      </c>
      <c r="S165" t="s">
        <v>71</v>
      </c>
      <c r="T165" s="105">
        <v>46037</v>
      </c>
      <c r="U165" s="105">
        <v>46063</v>
      </c>
      <c r="V165" t="s">
        <v>64</v>
      </c>
    </row>
    <row r="166" spans="1:22" x14ac:dyDescent="0.25">
      <c r="A166" s="12" t="str">
        <f t="shared" si="3"/>
        <v>111.1.1</v>
      </c>
      <c r="B166" t="s">
        <v>64</v>
      </c>
      <c r="C166">
        <v>0</v>
      </c>
      <c r="D166" t="s">
        <v>72</v>
      </c>
      <c r="E166" t="s">
        <v>73</v>
      </c>
      <c r="F166" t="s">
        <v>12</v>
      </c>
      <c r="G166" t="s">
        <v>12</v>
      </c>
      <c r="H166" t="s">
        <v>12</v>
      </c>
      <c r="I166" t="s">
        <v>12</v>
      </c>
      <c r="J166" t="s">
        <v>12</v>
      </c>
      <c r="K166" t="s">
        <v>12</v>
      </c>
      <c r="L166" t="s">
        <v>12</v>
      </c>
      <c r="M166" t="s">
        <v>12</v>
      </c>
      <c r="N166" t="s">
        <v>12</v>
      </c>
      <c r="O166" t="s">
        <v>1097</v>
      </c>
      <c r="P166">
        <v>50</v>
      </c>
      <c r="Q166">
        <v>1</v>
      </c>
      <c r="R166" t="s">
        <v>70</v>
      </c>
      <c r="S166" t="s">
        <v>1098</v>
      </c>
      <c r="T166" s="105">
        <v>46037</v>
      </c>
      <c r="U166" s="105">
        <v>46063</v>
      </c>
      <c r="V166" t="s">
        <v>64</v>
      </c>
    </row>
    <row r="167" spans="1:22" x14ac:dyDescent="0.25">
      <c r="A167" s="12" t="str">
        <f t="shared" si="3"/>
        <v>111.1.2</v>
      </c>
      <c r="B167" t="s">
        <v>64</v>
      </c>
      <c r="C167">
        <v>0</v>
      </c>
      <c r="D167" t="s">
        <v>72</v>
      </c>
      <c r="E167" t="s">
        <v>74</v>
      </c>
      <c r="F167" t="s">
        <v>12</v>
      </c>
      <c r="G167" t="s">
        <v>12</v>
      </c>
      <c r="H167" t="s">
        <v>12</v>
      </c>
      <c r="I167" t="s">
        <v>12</v>
      </c>
      <c r="J167" t="s">
        <v>12</v>
      </c>
      <c r="K167" t="s">
        <v>12</v>
      </c>
      <c r="L167" t="s">
        <v>12</v>
      </c>
      <c r="M167" t="s">
        <v>12</v>
      </c>
      <c r="N167" t="s">
        <v>12</v>
      </c>
      <c r="O167" t="s">
        <v>1099</v>
      </c>
      <c r="P167">
        <v>50</v>
      </c>
      <c r="Q167">
        <v>1</v>
      </c>
      <c r="R167" t="s">
        <v>70</v>
      </c>
      <c r="S167" t="s">
        <v>1100</v>
      </c>
      <c r="T167" s="105">
        <v>46037</v>
      </c>
      <c r="U167" s="105">
        <v>46063</v>
      </c>
      <c r="V167" t="s">
        <v>64</v>
      </c>
    </row>
    <row r="168" spans="1:22" x14ac:dyDescent="0.25">
      <c r="A168" s="12" t="str">
        <f t="shared" si="3"/>
        <v>111.2</v>
      </c>
      <c r="B168" t="s">
        <v>64</v>
      </c>
      <c r="C168">
        <v>0</v>
      </c>
      <c r="D168" t="s">
        <v>65</v>
      </c>
      <c r="E168" t="s">
        <v>75</v>
      </c>
      <c r="F168" t="s">
        <v>67</v>
      </c>
      <c r="G168" t="s">
        <v>526</v>
      </c>
      <c r="H168" t="s">
        <v>527</v>
      </c>
      <c r="I168" t="s">
        <v>882</v>
      </c>
      <c r="J168" t="s">
        <v>12</v>
      </c>
      <c r="K168" t="s">
        <v>68</v>
      </c>
      <c r="L168" t="s">
        <v>12</v>
      </c>
      <c r="M168" t="s">
        <v>69</v>
      </c>
      <c r="N168" t="s">
        <v>1095</v>
      </c>
      <c r="O168" t="s">
        <v>1101</v>
      </c>
      <c r="P168">
        <v>25</v>
      </c>
      <c r="Q168">
        <v>1</v>
      </c>
      <c r="R168" t="s">
        <v>70</v>
      </c>
      <c r="S168" t="s">
        <v>76</v>
      </c>
      <c r="T168" s="105">
        <v>46037</v>
      </c>
      <c r="U168" s="105">
        <v>46063</v>
      </c>
      <c r="V168" t="s">
        <v>64</v>
      </c>
    </row>
    <row r="169" spans="1:22" x14ac:dyDescent="0.25">
      <c r="A169" s="12" t="str">
        <f t="shared" si="3"/>
        <v>111.2.1</v>
      </c>
      <c r="B169" t="s">
        <v>64</v>
      </c>
      <c r="C169">
        <v>0</v>
      </c>
      <c r="D169" t="s">
        <v>72</v>
      </c>
      <c r="E169" t="s">
        <v>77</v>
      </c>
      <c r="F169" t="s">
        <v>12</v>
      </c>
      <c r="G169" t="s">
        <v>12</v>
      </c>
      <c r="H169" t="s">
        <v>12</v>
      </c>
      <c r="I169" t="s">
        <v>12</v>
      </c>
      <c r="J169" t="s">
        <v>12</v>
      </c>
      <c r="K169" t="s">
        <v>12</v>
      </c>
      <c r="L169" t="s">
        <v>12</v>
      </c>
      <c r="M169" t="s">
        <v>12</v>
      </c>
      <c r="N169" t="s">
        <v>12</v>
      </c>
      <c r="O169" t="s">
        <v>1102</v>
      </c>
      <c r="P169">
        <v>50</v>
      </c>
      <c r="Q169">
        <v>1</v>
      </c>
      <c r="R169" t="s">
        <v>70</v>
      </c>
      <c r="S169" t="s">
        <v>78</v>
      </c>
      <c r="T169" s="105">
        <v>46037</v>
      </c>
      <c r="U169" s="105">
        <v>46063</v>
      </c>
      <c r="V169" t="s">
        <v>64</v>
      </c>
    </row>
    <row r="170" spans="1:22" x14ac:dyDescent="0.25">
      <c r="A170" s="12" t="str">
        <f t="shared" si="3"/>
        <v>111.2.2</v>
      </c>
      <c r="B170" t="s">
        <v>64</v>
      </c>
      <c r="C170">
        <v>0</v>
      </c>
      <c r="D170" t="s">
        <v>72</v>
      </c>
      <c r="E170" t="s">
        <v>79</v>
      </c>
      <c r="F170" t="s">
        <v>12</v>
      </c>
      <c r="G170" t="s">
        <v>12</v>
      </c>
      <c r="H170" t="s">
        <v>12</v>
      </c>
      <c r="I170" t="s">
        <v>12</v>
      </c>
      <c r="J170" t="s">
        <v>12</v>
      </c>
      <c r="K170" t="s">
        <v>12</v>
      </c>
      <c r="L170" t="s">
        <v>12</v>
      </c>
      <c r="M170" t="s">
        <v>12</v>
      </c>
      <c r="N170" t="s">
        <v>12</v>
      </c>
      <c r="O170" t="s">
        <v>1103</v>
      </c>
      <c r="P170">
        <v>50</v>
      </c>
      <c r="Q170">
        <v>1</v>
      </c>
      <c r="R170" t="s">
        <v>70</v>
      </c>
      <c r="S170" t="s">
        <v>80</v>
      </c>
      <c r="T170" s="105">
        <v>46037</v>
      </c>
      <c r="U170" s="105">
        <v>46063</v>
      </c>
      <c r="V170" t="s">
        <v>64</v>
      </c>
    </row>
    <row r="171" spans="1:22" x14ac:dyDescent="0.25">
      <c r="A171" s="12" t="str">
        <f t="shared" si="3"/>
        <v>111.3</v>
      </c>
      <c r="B171" t="s">
        <v>64</v>
      </c>
      <c r="C171">
        <v>0</v>
      </c>
      <c r="D171" t="s">
        <v>65</v>
      </c>
      <c r="E171" t="s">
        <v>81</v>
      </c>
      <c r="F171" t="s">
        <v>82</v>
      </c>
      <c r="G171" t="s">
        <v>528</v>
      </c>
      <c r="H171" t="s">
        <v>529</v>
      </c>
      <c r="I171" t="s">
        <v>794</v>
      </c>
      <c r="J171" t="s">
        <v>12</v>
      </c>
      <c r="K171" t="s">
        <v>83</v>
      </c>
      <c r="L171" t="s">
        <v>12</v>
      </c>
      <c r="M171" t="s">
        <v>69</v>
      </c>
      <c r="N171" t="s">
        <v>888</v>
      </c>
      <c r="O171" t="s">
        <v>1104</v>
      </c>
      <c r="P171">
        <v>50</v>
      </c>
      <c r="Q171">
        <v>1</v>
      </c>
      <c r="R171" t="s">
        <v>70</v>
      </c>
      <c r="S171" t="s">
        <v>1105</v>
      </c>
      <c r="T171" s="105">
        <v>46082</v>
      </c>
      <c r="U171" s="105">
        <v>46371</v>
      </c>
      <c r="V171" t="s">
        <v>85</v>
      </c>
    </row>
    <row r="172" spans="1:22" x14ac:dyDescent="0.25">
      <c r="A172" s="12" t="str">
        <f t="shared" si="3"/>
        <v>111.3.1</v>
      </c>
      <c r="B172" t="s">
        <v>64</v>
      </c>
      <c r="C172">
        <v>0</v>
      </c>
      <c r="D172" t="s">
        <v>72</v>
      </c>
      <c r="E172" t="s">
        <v>84</v>
      </c>
      <c r="F172" t="s">
        <v>12</v>
      </c>
      <c r="G172" t="s">
        <v>12</v>
      </c>
      <c r="H172" t="s">
        <v>12</v>
      </c>
      <c r="I172" t="s">
        <v>12</v>
      </c>
      <c r="J172" t="s">
        <v>12</v>
      </c>
      <c r="K172" t="s">
        <v>12</v>
      </c>
      <c r="L172" t="s">
        <v>12</v>
      </c>
      <c r="M172" t="s">
        <v>12</v>
      </c>
      <c r="N172" t="s">
        <v>12</v>
      </c>
      <c r="O172" t="s">
        <v>1106</v>
      </c>
      <c r="P172">
        <v>50</v>
      </c>
      <c r="Q172">
        <v>1</v>
      </c>
      <c r="R172" t="s">
        <v>70</v>
      </c>
      <c r="S172" t="s">
        <v>1107</v>
      </c>
      <c r="T172" s="105">
        <v>46082</v>
      </c>
      <c r="U172" s="105">
        <v>46171</v>
      </c>
      <c r="V172" t="s">
        <v>85</v>
      </c>
    </row>
    <row r="173" spans="1:22" x14ac:dyDescent="0.25">
      <c r="A173" s="12" t="str">
        <f t="shared" si="3"/>
        <v>111.3.2</v>
      </c>
      <c r="B173" t="s">
        <v>64</v>
      </c>
      <c r="C173">
        <v>0</v>
      </c>
      <c r="D173" t="s">
        <v>72</v>
      </c>
      <c r="E173" t="s">
        <v>86</v>
      </c>
      <c r="F173" t="s">
        <v>12</v>
      </c>
      <c r="G173" t="s">
        <v>12</v>
      </c>
      <c r="H173" t="s">
        <v>12</v>
      </c>
      <c r="I173" t="s">
        <v>12</v>
      </c>
      <c r="J173" t="s">
        <v>12</v>
      </c>
      <c r="K173" t="s">
        <v>12</v>
      </c>
      <c r="L173" t="s">
        <v>12</v>
      </c>
      <c r="M173" t="s">
        <v>12</v>
      </c>
      <c r="N173" t="s">
        <v>12</v>
      </c>
      <c r="O173" t="s">
        <v>1108</v>
      </c>
      <c r="P173">
        <v>50</v>
      </c>
      <c r="Q173">
        <v>100</v>
      </c>
      <c r="R173" t="s">
        <v>90</v>
      </c>
      <c r="S173" t="s">
        <v>1039</v>
      </c>
      <c r="T173" s="105">
        <v>46174</v>
      </c>
      <c r="U173" s="105">
        <v>46371</v>
      </c>
      <c r="V173" t="s">
        <v>85</v>
      </c>
    </row>
    <row r="174" spans="1:22" x14ac:dyDescent="0.25">
      <c r="A174" s="12" t="str">
        <f t="shared" si="3"/>
        <v>117.1</v>
      </c>
      <c r="B174" t="s">
        <v>113</v>
      </c>
      <c r="C174">
        <v>0</v>
      </c>
      <c r="D174" t="s">
        <v>65</v>
      </c>
      <c r="E174" t="s">
        <v>114</v>
      </c>
      <c r="F174" t="s">
        <v>67</v>
      </c>
      <c r="G174" t="s">
        <v>526</v>
      </c>
      <c r="H174" t="s">
        <v>527</v>
      </c>
      <c r="I174" t="s">
        <v>882</v>
      </c>
      <c r="J174" t="s">
        <v>12</v>
      </c>
      <c r="K174" t="s">
        <v>68</v>
      </c>
      <c r="L174" t="s">
        <v>13</v>
      </c>
      <c r="M174" t="s">
        <v>69</v>
      </c>
      <c r="N174" t="s">
        <v>894</v>
      </c>
      <c r="O174" t="s">
        <v>1109</v>
      </c>
      <c r="P174">
        <v>20</v>
      </c>
      <c r="Q174">
        <v>1</v>
      </c>
      <c r="R174" t="s">
        <v>70</v>
      </c>
      <c r="S174" t="s">
        <v>1110</v>
      </c>
      <c r="T174" s="105">
        <v>46037</v>
      </c>
      <c r="U174" s="105">
        <v>46069</v>
      </c>
      <c r="V174" t="s">
        <v>113</v>
      </c>
    </row>
    <row r="175" spans="1:22" x14ac:dyDescent="0.25">
      <c r="A175" s="12" t="str">
        <f t="shared" si="3"/>
        <v>117.1.1</v>
      </c>
      <c r="B175" t="s">
        <v>113</v>
      </c>
      <c r="C175">
        <v>0</v>
      </c>
      <c r="D175" t="s">
        <v>72</v>
      </c>
      <c r="E175" t="s">
        <v>115</v>
      </c>
      <c r="F175" t="s">
        <v>12</v>
      </c>
      <c r="G175" t="s">
        <v>12</v>
      </c>
      <c r="H175" t="s">
        <v>12</v>
      </c>
      <c r="I175" t="s">
        <v>12</v>
      </c>
      <c r="J175" t="s">
        <v>12</v>
      </c>
      <c r="K175" t="s">
        <v>12</v>
      </c>
      <c r="L175" t="s">
        <v>12</v>
      </c>
      <c r="M175" t="s">
        <v>12</v>
      </c>
      <c r="N175" t="s">
        <v>12</v>
      </c>
      <c r="O175" t="s">
        <v>27</v>
      </c>
      <c r="P175">
        <v>50</v>
      </c>
      <c r="Q175">
        <v>1</v>
      </c>
      <c r="R175" t="s">
        <v>70</v>
      </c>
      <c r="S175" t="s">
        <v>1111</v>
      </c>
      <c r="T175" s="105">
        <v>46037</v>
      </c>
      <c r="U175" s="105">
        <v>46052</v>
      </c>
      <c r="V175" t="s">
        <v>113</v>
      </c>
    </row>
    <row r="176" spans="1:22" x14ac:dyDescent="0.25">
      <c r="A176" s="12" t="str">
        <f t="shared" si="3"/>
        <v>117.1.2</v>
      </c>
      <c r="B176" t="s">
        <v>113</v>
      </c>
      <c r="C176">
        <v>0</v>
      </c>
      <c r="D176" t="s">
        <v>72</v>
      </c>
      <c r="E176" t="s">
        <v>116</v>
      </c>
      <c r="F176" t="s">
        <v>12</v>
      </c>
      <c r="G176" t="s">
        <v>12</v>
      </c>
      <c r="H176" t="s">
        <v>12</v>
      </c>
      <c r="I176" t="s">
        <v>12</v>
      </c>
      <c r="J176" t="s">
        <v>12</v>
      </c>
      <c r="K176" t="s">
        <v>12</v>
      </c>
      <c r="L176" t="s">
        <v>12</v>
      </c>
      <c r="M176" t="s">
        <v>12</v>
      </c>
      <c r="N176" t="s">
        <v>12</v>
      </c>
      <c r="O176" t="s">
        <v>1112</v>
      </c>
      <c r="P176">
        <v>50</v>
      </c>
      <c r="Q176">
        <v>1</v>
      </c>
      <c r="R176" t="s">
        <v>70</v>
      </c>
      <c r="S176" t="s">
        <v>1113</v>
      </c>
      <c r="T176" s="105">
        <v>46052</v>
      </c>
      <c r="U176" s="105">
        <v>46069</v>
      </c>
      <c r="V176" t="s">
        <v>113</v>
      </c>
    </row>
    <row r="177" spans="1:22" x14ac:dyDescent="0.25">
      <c r="A177" s="12" t="str">
        <f t="shared" si="3"/>
        <v>117.2</v>
      </c>
      <c r="B177" t="s">
        <v>113</v>
      </c>
      <c r="C177">
        <v>0</v>
      </c>
      <c r="D177" t="s">
        <v>65</v>
      </c>
      <c r="E177" t="s">
        <v>117</v>
      </c>
      <c r="F177" t="s">
        <v>67</v>
      </c>
      <c r="G177" t="s">
        <v>526</v>
      </c>
      <c r="H177" t="s">
        <v>527</v>
      </c>
      <c r="I177" t="s">
        <v>882</v>
      </c>
      <c r="J177" t="s">
        <v>12</v>
      </c>
      <c r="K177" t="s">
        <v>68</v>
      </c>
      <c r="L177" t="s">
        <v>12</v>
      </c>
      <c r="M177" t="s">
        <v>69</v>
      </c>
      <c r="N177" t="s">
        <v>1040</v>
      </c>
      <c r="O177" t="s">
        <v>1114</v>
      </c>
      <c r="P177">
        <v>20</v>
      </c>
      <c r="Q177">
        <v>100</v>
      </c>
      <c r="R177" t="s">
        <v>90</v>
      </c>
      <c r="S177" t="s">
        <v>1115</v>
      </c>
      <c r="T177" s="105">
        <v>46055</v>
      </c>
      <c r="U177" s="105">
        <v>46384</v>
      </c>
      <c r="V177" t="s">
        <v>113</v>
      </c>
    </row>
    <row r="178" spans="1:22" x14ac:dyDescent="0.25">
      <c r="A178" s="12" t="str">
        <f t="shared" si="3"/>
        <v>117.2.1</v>
      </c>
      <c r="B178" t="s">
        <v>113</v>
      </c>
      <c r="C178">
        <v>0</v>
      </c>
      <c r="D178" t="s">
        <v>72</v>
      </c>
      <c r="E178" t="s">
        <v>118</v>
      </c>
      <c r="F178" t="s">
        <v>12</v>
      </c>
      <c r="G178" t="s">
        <v>12</v>
      </c>
      <c r="H178" t="s">
        <v>12</v>
      </c>
      <c r="I178" t="s">
        <v>12</v>
      </c>
      <c r="J178" t="s">
        <v>12</v>
      </c>
      <c r="K178" t="s">
        <v>12</v>
      </c>
      <c r="L178" t="s">
        <v>12</v>
      </c>
      <c r="M178" t="s">
        <v>12</v>
      </c>
      <c r="N178" t="s">
        <v>12</v>
      </c>
      <c r="O178" t="s">
        <v>1116</v>
      </c>
      <c r="P178">
        <v>50</v>
      </c>
      <c r="Q178">
        <v>1</v>
      </c>
      <c r="R178" t="s">
        <v>70</v>
      </c>
      <c r="S178" t="s">
        <v>1117</v>
      </c>
      <c r="T178" s="105">
        <v>46055</v>
      </c>
      <c r="U178" s="105">
        <v>46080</v>
      </c>
      <c r="V178" t="s">
        <v>113</v>
      </c>
    </row>
    <row r="179" spans="1:22" x14ac:dyDescent="0.25">
      <c r="A179" s="12" t="str">
        <f t="shared" si="3"/>
        <v>117.2.2</v>
      </c>
      <c r="B179" t="s">
        <v>113</v>
      </c>
      <c r="C179">
        <v>0</v>
      </c>
      <c r="D179" t="s">
        <v>72</v>
      </c>
      <c r="E179" t="s">
        <v>119</v>
      </c>
      <c r="F179" t="s">
        <v>12</v>
      </c>
      <c r="G179" t="s">
        <v>12</v>
      </c>
      <c r="H179" t="s">
        <v>12</v>
      </c>
      <c r="I179" t="s">
        <v>12</v>
      </c>
      <c r="J179" t="s">
        <v>12</v>
      </c>
      <c r="K179" t="s">
        <v>12</v>
      </c>
      <c r="L179" t="s">
        <v>12</v>
      </c>
      <c r="M179" t="s">
        <v>12</v>
      </c>
      <c r="N179" t="s">
        <v>12</v>
      </c>
      <c r="O179" t="s">
        <v>1118</v>
      </c>
      <c r="P179">
        <v>50</v>
      </c>
      <c r="Q179">
        <v>100</v>
      </c>
      <c r="R179" t="s">
        <v>90</v>
      </c>
      <c r="S179" t="s">
        <v>123</v>
      </c>
      <c r="T179" s="105">
        <v>46080</v>
      </c>
      <c r="U179" s="105">
        <v>46384</v>
      </c>
      <c r="V179" t="s">
        <v>113</v>
      </c>
    </row>
    <row r="180" spans="1:22" x14ac:dyDescent="0.25">
      <c r="A180" s="12" t="str">
        <f t="shared" si="3"/>
        <v>117.3</v>
      </c>
      <c r="B180" t="s">
        <v>113</v>
      </c>
      <c r="C180">
        <v>0</v>
      </c>
      <c r="D180" t="s">
        <v>65</v>
      </c>
      <c r="E180" t="s">
        <v>120</v>
      </c>
      <c r="F180" t="s">
        <v>67</v>
      </c>
      <c r="G180" t="s">
        <v>526</v>
      </c>
      <c r="H180" t="s">
        <v>527</v>
      </c>
      <c r="I180" t="s">
        <v>882</v>
      </c>
      <c r="J180" t="s">
        <v>12</v>
      </c>
      <c r="K180" t="s">
        <v>68</v>
      </c>
      <c r="L180" t="s">
        <v>13</v>
      </c>
      <c r="M180" t="s">
        <v>69</v>
      </c>
      <c r="N180" t="s">
        <v>894</v>
      </c>
      <c r="O180" t="s">
        <v>1119</v>
      </c>
      <c r="P180">
        <v>20</v>
      </c>
      <c r="Q180">
        <v>100</v>
      </c>
      <c r="R180" t="s">
        <v>90</v>
      </c>
      <c r="S180" t="s">
        <v>1120</v>
      </c>
      <c r="T180" s="105">
        <v>46035</v>
      </c>
      <c r="U180" s="105">
        <v>46384</v>
      </c>
      <c r="V180" t="s">
        <v>113</v>
      </c>
    </row>
    <row r="181" spans="1:22" x14ac:dyDescent="0.25">
      <c r="A181" s="12" t="str">
        <f t="shared" si="3"/>
        <v>117.3.1</v>
      </c>
      <c r="B181" t="s">
        <v>113</v>
      </c>
      <c r="C181">
        <v>0</v>
      </c>
      <c r="D181" t="s">
        <v>72</v>
      </c>
      <c r="E181" t="s">
        <v>121</v>
      </c>
      <c r="F181" t="s">
        <v>12</v>
      </c>
      <c r="G181" t="s">
        <v>12</v>
      </c>
      <c r="H181" t="s">
        <v>12</v>
      </c>
      <c r="I181" t="s">
        <v>12</v>
      </c>
      <c r="J181" t="s">
        <v>12</v>
      </c>
      <c r="K181" t="s">
        <v>12</v>
      </c>
      <c r="L181" t="s">
        <v>12</v>
      </c>
      <c r="M181" t="s">
        <v>12</v>
      </c>
      <c r="N181" t="s">
        <v>12</v>
      </c>
      <c r="O181" t="s">
        <v>1121</v>
      </c>
      <c r="P181">
        <v>33</v>
      </c>
      <c r="Q181">
        <v>1</v>
      </c>
      <c r="R181" t="s">
        <v>70</v>
      </c>
      <c r="S181" t="s">
        <v>1122</v>
      </c>
      <c r="T181" s="105">
        <v>46035</v>
      </c>
      <c r="U181" s="105">
        <v>46052</v>
      </c>
      <c r="V181" t="s">
        <v>113</v>
      </c>
    </row>
    <row r="182" spans="1:22" x14ac:dyDescent="0.25">
      <c r="A182" s="12" t="str">
        <f t="shared" si="3"/>
        <v>117.3.2</v>
      </c>
      <c r="B182" t="s">
        <v>113</v>
      </c>
      <c r="C182">
        <v>0</v>
      </c>
      <c r="D182" t="s">
        <v>72</v>
      </c>
      <c r="E182" t="s">
        <v>122</v>
      </c>
      <c r="F182" t="s">
        <v>12</v>
      </c>
      <c r="G182" t="s">
        <v>12</v>
      </c>
      <c r="H182" t="s">
        <v>12</v>
      </c>
      <c r="I182" t="s">
        <v>12</v>
      </c>
      <c r="J182" t="s">
        <v>12</v>
      </c>
      <c r="K182" t="s">
        <v>12</v>
      </c>
      <c r="L182" t="s">
        <v>12</v>
      </c>
      <c r="M182" t="s">
        <v>12</v>
      </c>
      <c r="N182" t="s">
        <v>12</v>
      </c>
      <c r="O182" t="s">
        <v>1123</v>
      </c>
      <c r="P182">
        <v>33</v>
      </c>
      <c r="Q182">
        <v>1</v>
      </c>
      <c r="R182" t="s">
        <v>70</v>
      </c>
      <c r="S182" t="s">
        <v>1124</v>
      </c>
      <c r="T182" s="105">
        <v>46035</v>
      </c>
      <c r="U182" s="105">
        <v>46052</v>
      </c>
      <c r="V182" t="s">
        <v>113</v>
      </c>
    </row>
    <row r="183" spans="1:22" x14ac:dyDescent="0.25">
      <c r="A183" s="12" t="str">
        <f t="shared" si="3"/>
        <v>117.3.3</v>
      </c>
      <c r="B183" t="s">
        <v>113</v>
      </c>
      <c r="C183">
        <v>0</v>
      </c>
      <c r="D183" t="s">
        <v>72</v>
      </c>
      <c r="E183" t="s">
        <v>1125</v>
      </c>
      <c r="F183" t="s">
        <v>12</v>
      </c>
      <c r="G183" t="s">
        <v>12</v>
      </c>
      <c r="H183" t="s">
        <v>12</v>
      </c>
      <c r="I183" t="s">
        <v>12</v>
      </c>
      <c r="J183" t="s">
        <v>12</v>
      </c>
      <c r="K183" t="s">
        <v>12</v>
      </c>
      <c r="L183" t="s">
        <v>12</v>
      </c>
      <c r="M183" t="s">
        <v>12</v>
      </c>
      <c r="N183" t="s">
        <v>12</v>
      </c>
      <c r="O183" t="s">
        <v>1126</v>
      </c>
      <c r="P183">
        <v>34</v>
      </c>
      <c r="Q183">
        <v>100</v>
      </c>
      <c r="R183" t="s">
        <v>90</v>
      </c>
      <c r="S183" t="s">
        <v>984</v>
      </c>
      <c r="T183" s="105">
        <v>46055</v>
      </c>
      <c r="U183" s="105">
        <v>46384</v>
      </c>
      <c r="V183" t="s">
        <v>113</v>
      </c>
    </row>
    <row r="184" spans="1:22" x14ac:dyDescent="0.25">
      <c r="A184" s="12" t="str">
        <f t="shared" si="3"/>
        <v>117.4</v>
      </c>
      <c r="B184" t="s">
        <v>113</v>
      </c>
      <c r="C184">
        <v>0</v>
      </c>
      <c r="D184" t="s">
        <v>65</v>
      </c>
      <c r="E184" t="s">
        <v>124</v>
      </c>
      <c r="F184" t="s">
        <v>67</v>
      </c>
      <c r="G184" t="s">
        <v>526</v>
      </c>
      <c r="H184" t="s">
        <v>527</v>
      </c>
      <c r="I184" t="s">
        <v>882</v>
      </c>
      <c r="J184" t="s">
        <v>12</v>
      </c>
      <c r="K184" t="s">
        <v>68</v>
      </c>
      <c r="L184" t="s">
        <v>13</v>
      </c>
      <c r="M184" t="s">
        <v>69</v>
      </c>
      <c r="N184" t="s">
        <v>894</v>
      </c>
      <c r="O184" t="s">
        <v>1127</v>
      </c>
      <c r="P184">
        <v>20</v>
      </c>
      <c r="Q184">
        <v>100</v>
      </c>
      <c r="R184" t="s">
        <v>90</v>
      </c>
      <c r="S184" t="s">
        <v>984</v>
      </c>
      <c r="T184" s="105">
        <v>46035</v>
      </c>
      <c r="U184" s="105">
        <v>46384</v>
      </c>
      <c r="V184" t="s">
        <v>113</v>
      </c>
    </row>
    <row r="185" spans="1:22" x14ac:dyDescent="0.25">
      <c r="A185" s="12" t="str">
        <f t="shared" si="3"/>
        <v>117.4.1</v>
      </c>
      <c r="B185" t="s">
        <v>113</v>
      </c>
      <c r="C185">
        <v>0</v>
      </c>
      <c r="D185" t="s">
        <v>72</v>
      </c>
      <c r="E185" t="s">
        <v>125</v>
      </c>
      <c r="F185" t="s">
        <v>12</v>
      </c>
      <c r="G185" t="s">
        <v>12</v>
      </c>
      <c r="H185" t="s">
        <v>12</v>
      </c>
      <c r="I185" t="s">
        <v>12</v>
      </c>
      <c r="J185" t="s">
        <v>12</v>
      </c>
      <c r="K185" t="s">
        <v>12</v>
      </c>
      <c r="L185" t="s">
        <v>12</v>
      </c>
      <c r="M185" t="s">
        <v>12</v>
      </c>
      <c r="N185" t="s">
        <v>12</v>
      </c>
      <c r="O185" t="s">
        <v>1128</v>
      </c>
      <c r="P185">
        <v>33</v>
      </c>
      <c r="Q185">
        <v>1</v>
      </c>
      <c r="R185" t="s">
        <v>70</v>
      </c>
      <c r="S185" t="s">
        <v>1129</v>
      </c>
      <c r="T185" s="105">
        <v>46035</v>
      </c>
      <c r="U185" s="105">
        <v>46052</v>
      </c>
      <c r="V185" t="s">
        <v>113</v>
      </c>
    </row>
    <row r="186" spans="1:22" x14ac:dyDescent="0.25">
      <c r="A186" s="12" t="str">
        <f t="shared" si="3"/>
        <v>117.4.2</v>
      </c>
      <c r="B186" t="s">
        <v>113</v>
      </c>
      <c r="C186">
        <v>0</v>
      </c>
      <c r="D186" t="s">
        <v>72</v>
      </c>
      <c r="E186" t="s">
        <v>126</v>
      </c>
      <c r="F186" t="s">
        <v>12</v>
      </c>
      <c r="G186" t="s">
        <v>12</v>
      </c>
      <c r="H186" t="s">
        <v>12</v>
      </c>
      <c r="I186" t="s">
        <v>12</v>
      </c>
      <c r="J186" t="s">
        <v>12</v>
      </c>
      <c r="K186" t="s">
        <v>12</v>
      </c>
      <c r="L186" t="s">
        <v>12</v>
      </c>
      <c r="M186" t="s">
        <v>12</v>
      </c>
      <c r="N186" t="s">
        <v>12</v>
      </c>
      <c r="O186" t="s">
        <v>1130</v>
      </c>
      <c r="P186">
        <v>33</v>
      </c>
      <c r="Q186">
        <v>1</v>
      </c>
      <c r="R186" t="s">
        <v>70</v>
      </c>
      <c r="S186" t="s">
        <v>1131</v>
      </c>
      <c r="T186" s="105">
        <v>46035</v>
      </c>
      <c r="U186" s="105">
        <v>46052</v>
      </c>
      <c r="V186" t="s">
        <v>113</v>
      </c>
    </row>
    <row r="187" spans="1:22" x14ac:dyDescent="0.25">
      <c r="A187" s="12" t="str">
        <f t="shared" si="3"/>
        <v>117.4.3</v>
      </c>
      <c r="B187" t="s">
        <v>113</v>
      </c>
      <c r="C187">
        <v>0</v>
      </c>
      <c r="D187" t="s">
        <v>72</v>
      </c>
      <c r="E187" t="s">
        <v>127</v>
      </c>
      <c r="F187" t="s">
        <v>12</v>
      </c>
      <c r="G187" t="s">
        <v>12</v>
      </c>
      <c r="H187" t="s">
        <v>12</v>
      </c>
      <c r="I187" t="s">
        <v>12</v>
      </c>
      <c r="J187" t="s">
        <v>12</v>
      </c>
      <c r="K187" t="s">
        <v>12</v>
      </c>
      <c r="L187" t="s">
        <v>12</v>
      </c>
      <c r="M187" t="s">
        <v>12</v>
      </c>
      <c r="N187" t="s">
        <v>12</v>
      </c>
      <c r="O187" t="s">
        <v>1132</v>
      </c>
      <c r="P187">
        <v>34</v>
      </c>
      <c r="Q187">
        <v>100</v>
      </c>
      <c r="R187" t="s">
        <v>90</v>
      </c>
      <c r="S187" t="s">
        <v>984</v>
      </c>
      <c r="T187" s="105">
        <v>46055</v>
      </c>
      <c r="U187" s="105">
        <v>46384</v>
      </c>
      <c r="V187" t="s">
        <v>113</v>
      </c>
    </row>
    <row r="188" spans="1:22" x14ac:dyDescent="0.25">
      <c r="A188" s="12" t="str">
        <f t="shared" si="3"/>
        <v>117.5</v>
      </c>
      <c r="B188" t="s">
        <v>113</v>
      </c>
      <c r="C188">
        <v>0</v>
      </c>
      <c r="D188" t="s">
        <v>65</v>
      </c>
      <c r="E188" t="s">
        <v>128</v>
      </c>
      <c r="F188" t="s">
        <v>67</v>
      </c>
      <c r="G188" t="s">
        <v>526</v>
      </c>
      <c r="H188" t="s">
        <v>527</v>
      </c>
      <c r="I188" t="s">
        <v>882</v>
      </c>
      <c r="J188" t="s">
        <v>12</v>
      </c>
      <c r="K188" t="s">
        <v>68</v>
      </c>
      <c r="L188" t="s">
        <v>13</v>
      </c>
      <c r="M188" t="s">
        <v>69</v>
      </c>
      <c r="N188" t="s">
        <v>894</v>
      </c>
      <c r="O188" t="s">
        <v>1133</v>
      </c>
      <c r="P188">
        <v>20</v>
      </c>
      <c r="Q188">
        <v>100</v>
      </c>
      <c r="R188" t="s">
        <v>90</v>
      </c>
      <c r="S188" t="s">
        <v>984</v>
      </c>
      <c r="T188" s="105">
        <v>46035</v>
      </c>
      <c r="U188" s="105">
        <v>46384</v>
      </c>
      <c r="V188" t="s">
        <v>113</v>
      </c>
    </row>
    <row r="189" spans="1:22" x14ac:dyDescent="0.25">
      <c r="A189" s="12" t="str">
        <f t="shared" si="3"/>
        <v>117.5.1</v>
      </c>
      <c r="B189" t="s">
        <v>113</v>
      </c>
      <c r="C189">
        <v>0</v>
      </c>
      <c r="D189" t="s">
        <v>72</v>
      </c>
      <c r="E189" t="s">
        <v>129</v>
      </c>
      <c r="F189" t="s">
        <v>12</v>
      </c>
      <c r="G189" t="s">
        <v>12</v>
      </c>
      <c r="H189" t="s">
        <v>12</v>
      </c>
      <c r="I189" t="s">
        <v>12</v>
      </c>
      <c r="J189" t="s">
        <v>12</v>
      </c>
      <c r="K189" t="s">
        <v>12</v>
      </c>
      <c r="L189" t="s">
        <v>12</v>
      </c>
      <c r="M189" t="s">
        <v>12</v>
      </c>
      <c r="N189" t="s">
        <v>12</v>
      </c>
      <c r="O189" t="s">
        <v>1134</v>
      </c>
      <c r="P189">
        <v>50</v>
      </c>
      <c r="Q189">
        <v>1</v>
      </c>
      <c r="R189" t="s">
        <v>70</v>
      </c>
      <c r="S189" t="s">
        <v>1135</v>
      </c>
      <c r="T189" s="105">
        <v>46035</v>
      </c>
      <c r="U189" s="105">
        <v>46052</v>
      </c>
      <c r="V189" t="s">
        <v>113</v>
      </c>
    </row>
    <row r="190" spans="1:22" x14ac:dyDescent="0.25">
      <c r="A190" s="12" t="str">
        <f t="shared" si="3"/>
        <v>117.5.2</v>
      </c>
      <c r="B190" t="s">
        <v>113</v>
      </c>
      <c r="C190">
        <v>0</v>
      </c>
      <c r="D190" t="s">
        <v>72</v>
      </c>
      <c r="E190" t="s">
        <v>130</v>
      </c>
      <c r="F190" t="s">
        <v>12</v>
      </c>
      <c r="G190" t="s">
        <v>12</v>
      </c>
      <c r="H190" t="s">
        <v>12</v>
      </c>
      <c r="I190" t="s">
        <v>12</v>
      </c>
      <c r="J190" t="s">
        <v>12</v>
      </c>
      <c r="K190" t="s">
        <v>12</v>
      </c>
      <c r="L190" t="s">
        <v>12</v>
      </c>
      <c r="M190" t="s">
        <v>12</v>
      </c>
      <c r="N190" t="s">
        <v>12</v>
      </c>
      <c r="O190" t="s">
        <v>1136</v>
      </c>
      <c r="P190">
        <v>50</v>
      </c>
      <c r="Q190">
        <v>100</v>
      </c>
      <c r="R190" t="s">
        <v>90</v>
      </c>
      <c r="S190" t="s">
        <v>1137</v>
      </c>
      <c r="T190" s="105">
        <v>46055</v>
      </c>
      <c r="U190" s="105">
        <v>46384</v>
      </c>
      <c r="V190" t="s">
        <v>113</v>
      </c>
    </row>
    <row r="191" spans="1:22" x14ac:dyDescent="0.25">
      <c r="A191" s="12" t="str">
        <f t="shared" si="3"/>
        <v>141.1</v>
      </c>
      <c r="B191" t="s">
        <v>464</v>
      </c>
      <c r="C191">
        <v>0</v>
      </c>
      <c r="D191" t="s">
        <v>65</v>
      </c>
      <c r="E191" t="s">
        <v>465</v>
      </c>
      <c r="F191" t="s">
        <v>82</v>
      </c>
      <c r="G191" t="s">
        <v>526</v>
      </c>
      <c r="H191" t="s">
        <v>527</v>
      </c>
      <c r="I191" t="s">
        <v>882</v>
      </c>
      <c r="J191" t="s">
        <v>12</v>
      </c>
      <c r="K191" t="s">
        <v>68</v>
      </c>
      <c r="L191" t="s">
        <v>13</v>
      </c>
      <c r="M191" t="s">
        <v>301</v>
      </c>
      <c r="N191" t="s">
        <v>764</v>
      </c>
      <c r="O191" t="s">
        <v>1138</v>
      </c>
      <c r="P191">
        <v>60</v>
      </c>
      <c r="Q191">
        <v>100</v>
      </c>
      <c r="R191" t="s">
        <v>90</v>
      </c>
      <c r="S191" t="s">
        <v>1139</v>
      </c>
      <c r="T191" s="105">
        <v>46055</v>
      </c>
      <c r="U191" s="105">
        <v>46374</v>
      </c>
      <c r="V191" t="s">
        <v>464</v>
      </c>
    </row>
    <row r="192" spans="1:22" x14ac:dyDescent="0.25">
      <c r="A192" s="12" t="str">
        <f t="shared" si="3"/>
        <v>141.1.1</v>
      </c>
      <c r="B192" t="s">
        <v>464</v>
      </c>
      <c r="C192">
        <v>0</v>
      </c>
      <c r="D192" t="s">
        <v>72</v>
      </c>
      <c r="E192" t="s">
        <v>466</v>
      </c>
      <c r="F192" t="s">
        <v>12</v>
      </c>
      <c r="G192" t="s">
        <v>12</v>
      </c>
      <c r="H192" t="s">
        <v>12</v>
      </c>
      <c r="I192" t="s">
        <v>12</v>
      </c>
      <c r="J192" t="s">
        <v>12</v>
      </c>
      <c r="K192" t="s">
        <v>12</v>
      </c>
      <c r="L192" t="s">
        <v>12</v>
      </c>
      <c r="M192" t="s">
        <v>12</v>
      </c>
      <c r="N192" t="s">
        <v>12</v>
      </c>
      <c r="O192" t="s">
        <v>1140</v>
      </c>
      <c r="P192">
        <v>40</v>
      </c>
      <c r="Q192">
        <v>1</v>
      </c>
      <c r="R192" t="s">
        <v>70</v>
      </c>
      <c r="S192" t="s">
        <v>1141</v>
      </c>
      <c r="T192" s="105">
        <v>46055</v>
      </c>
      <c r="U192" s="105">
        <v>46080</v>
      </c>
      <c r="V192" t="s">
        <v>464</v>
      </c>
    </row>
    <row r="193" spans="1:22" x14ac:dyDescent="0.25">
      <c r="A193" s="12" t="str">
        <f t="shared" si="3"/>
        <v>141.1.2</v>
      </c>
      <c r="B193" t="s">
        <v>464</v>
      </c>
      <c r="C193">
        <v>0</v>
      </c>
      <c r="D193" t="s">
        <v>72</v>
      </c>
      <c r="E193" t="s">
        <v>467</v>
      </c>
      <c r="F193" t="s">
        <v>12</v>
      </c>
      <c r="G193" t="s">
        <v>12</v>
      </c>
      <c r="H193" t="s">
        <v>12</v>
      </c>
      <c r="I193" t="s">
        <v>12</v>
      </c>
      <c r="J193" t="s">
        <v>12</v>
      </c>
      <c r="K193" t="s">
        <v>12</v>
      </c>
      <c r="L193" t="s">
        <v>12</v>
      </c>
      <c r="M193" t="s">
        <v>12</v>
      </c>
      <c r="N193" t="s">
        <v>12</v>
      </c>
      <c r="O193" t="s">
        <v>1142</v>
      </c>
      <c r="P193">
        <v>60</v>
      </c>
      <c r="Q193">
        <v>100</v>
      </c>
      <c r="R193" t="s">
        <v>90</v>
      </c>
      <c r="S193" t="s">
        <v>1143</v>
      </c>
      <c r="T193" s="105">
        <v>46083</v>
      </c>
      <c r="U193" s="105">
        <v>46374</v>
      </c>
      <c r="V193" t="s">
        <v>464</v>
      </c>
    </row>
    <row r="194" spans="1:22" x14ac:dyDescent="0.25">
      <c r="A194" s="12" t="str">
        <f t="shared" si="3"/>
        <v>141.2</v>
      </c>
      <c r="B194" t="s">
        <v>464</v>
      </c>
      <c r="C194">
        <v>0</v>
      </c>
      <c r="D194" t="s">
        <v>65</v>
      </c>
      <c r="E194" t="s">
        <v>468</v>
      </c>
      <c r="F194" t="s">
        <v>12</v>
      </c>
      <c r="G194" t="s">
        <v>524</v>
      </c>
      <c r="H194" t="s">
        <v>525</v>
      </c>
      <c r="I194" t="s">
        <v>838</v>
      </c>
      <c r="J194" t="s">
        <v>12</v>
      </c>
      <c r="K194" t="s">
        <v>68</v>
      </c>
      <c r="L194" t="s">
        <v>13</v>
      </c>
      <c r="M194" t="s">
        <v>301</v>
      </c>
      <c r="N194" t="s">
        <v>894</v>
      </c>
      <c r="O194" t="s">
        <v>1144</v>
      </c>
      <c r="P194">
        <v>40</v>
      </c>
      <c r="Q194">
        <v>100</v>
      </c>
      <c r="R194" t="s">
        <v>90</v>
      </c>
      <c r="S194" t="s">
        <v>1145</v>
      </c>
      <c r="T194" s="105">
        <v>46024</v>
      </c>
      <c r="U194" s="105">
        <v>46374</v>
      </c>
      <c r="V194" t="s">
        <v>464</v>
      </c>
    </row>
    <row r="195" spans="1:22" x14ac:dyDescent="0.25">
      <c r="A195" s="12" t="str">
        <f t="shared" si="3"/>
        <v>141.2.1</v>
      </c>
      <c r="B195" t="s">
        <v>464</v>
      </c>
      <c r="C195">
        <v>0</v>
      </c>
      <c r="D195" t="s">
        <v>72</v>
      </c>
      <c r="E195" t="s">
        <v>469</v>
      </c>
      <c r="F195" t="s">
        <v>12</v>
      </c>
      <c r="G195" t="s">
        <v>12</v>
      </c>
      <c r="H195" t="s">
        <v>12</v>
      </c>
      <c r="I195" t="s">
        <v>12</v>
      </c>
      <c r="J195" t="s">
        <v>12</v>
      </c>
      <c r="K195" t="s">
        <v>12</v>
      </c>
      <c r="L195" t="s">
        <v>12</v>
      </c>
      <c r="M195" t="s">
        <v>12</v>
      </c>
      <c r="N195" t="s">
        <v>12</v>
      </c>
      <c r="O195" t="s">
        <v>1146</v>
      </c>
      <c r="P195">
        <v>40</v>
      </c>
      <c r="Q195">
        <v>1</v>
      </c>
      <c r="R195" t="s">
        <v>70</v>
      </c>
      <c r="S195" t="s">
        <v>1147</v>
      </c>
      <c r="T195" s="105">
        <v>46024</v>
      </c>
      <c r="U195" s="105">
        <v>46052</v>
      </c>
      <c r="V195" t="s">
        <v>464</v>
      </c>
    </row>
    <row r="196" spans="1:22" x14ac:dyDescent="0.25">
      <c r="A196" s="12" t="str">
        <f t="shared" ref="A196:A259" si="4">+E196</f>
        <v>141.2.2</v>
      </c>
      <c r="B196" t="s">
        <v>464</v>
      </c>
      <c r="C196">
        <v>0</v>
      </c>
      <c r="D196" t="s">
        <v>72</v>
      </c>
      <c r="E196" t="s">
        <v>470</v>
      </c>
      <c r="F196" t="s">
        <v>12</v>
      </c>
      <c r="G196" t="s">
        <v>12</v>
      </c>
      <c r="H196" t="s">
        <v>12</v>
      </c>
      <c r="I196" t="s">
        <v>12</v>
      </c>
      <c r="J196" t="s">
        <v>12</v>
      </c>
      <c r="K196" t="s">
        <v>12</v>
      </c>
      <c r="L196" t="s">
        <v>12</v>
      </c>
      <c r="M196" t="s">
        <v>12</v>
      </c>
      <c r="N196" t="s">
        <v>12</v>
      </c>
      <c r="O196" t="s">
        <v>1148</v>
      </c>
      <c r="P196">
        <v>60</v>
      </c>
      <c r="Q196">
        <v>100</v>
      </c>
      <c r="R196" t="s">
        <v>90</v>
      </c>
      <c r="S196" t="s">
        <v>1145</v>
      </c>
      <c r="T196" s="105">
        <v>46055</v>
      </c>
      <c r="U196" s="105">
        <v>46374</v>
      </c>
      <c r="V196" t="s">
        <v>464</v>
      </c>
    </row>
    <row r="197" spans="1:22" x14ac:dyDescent="0.25">
      <c r="A197" s="12" t="str">
        <f t="shared" si="4"/>
        <v>142.1</v>
      </c>
      <c r="B197" t="s">
        <v>131</v>
      </c>
      <c r="C197">
        <v>0</v>
      </c>
      <c r="D197" t="s">
        <v>65</v>
      </c>
      <c r="E197" t="s">
        <v>132</v>
      </c>
      <c r="F197" t="s">
        <v>82</v>
      </c>
      <c r="G197" t="s">
        <v>528</v>
      </c>
      <c r="H197" t="s">
        <v>529</v>
      </c>
      <c r="I197" t="s">
        <v>794</v>
      </c>
      <c r="J197" t="s">
        <v>12</v>
      </c>
      <c r="K197" t="s">
        <v>83</v>
      </c>
      <c r="L197" t="s">
        <v>12</v>
      </c>
      <c r="M197" t="s">
        <v>12</v>
      </c>
      <c r="N197" t="s">
        <v>12</v>
      </c>
      <c r="O197" t="s">
        <v>1149</v>
      </c>
      <c r="P197">
        <v>100</v>
      </c>
      <c r="Q197">
        <v>1</v>
      </c>
      <c r="R197" t="s">
        <v>70</v>
      </c>
      <c r="S197" t="s">
        <v>1150</v>
      </c>
      <c r="T197" s="105">
        <v>46054</v>
      </c>
      <c r="U197" s="105">
        <v>46387</v>
      </c>
      <c r="V197" t="s">
        <v>1151</v>
      </c>
    </row>
    <row r="198" spans="1:22" x14ac:dyDescent="0.25">
      <c r="A198" s="12" t="str">
        <f t="shared" si="4"/>
        <v>142.1.1</v>
      </c>
      <c r="B198" t="s">
        <v>131</v>
      </c>
      <c r="C198">
        <v>0</v>
      </c>
      <c r="D198" t="s">
        <v>72</v>
      </c>
      <c r="E198" t="s">
        <v>134</v>
      </c>
      <c r="F198" t="s">
        <v>12</v>
      </c>
      <c r="G198" t="s">
        <v>12</v>
      </c>
      <c r="H198" t="s">
        <v>12</v>
      </c>
      <c r="I198" t="s">
        <v>12</v>
      </c>
      <c r="J198" t="s">
        <v>12</v>
      </c>
      <c r="K198" t="s">
        <v>12</v>
      </c>
      <c r="L198" t="s">
        <v>12</v>
      </c>
      <c r="M198" t="s">
        <v>12</v>
      </c>
      <c r="N198" t="s">
        <v>12</v>
      </c>
      <c r="O198" t="s">
        <v>1152</v>
      </c>
      <c r="P198">
        <v>5</v>
      </c>
      <c r="Q198">
        <v>1</v>
      </c>
      <c r="R198" t="s">
        <v>70</v>
      </c>
      <c r="S198" t="s">
        <v>801</v>
      </c>
      <c r="T198" s="105">
        <v>46054</v>
      </c>
      <c r="U198" s="105">
        <v>46080</v>
      </c>
      <c r="V198" t="s">
        <v>1151</v>
      </c>
    </row>
    <row r="199" spans="1:22" x14ac:dyDescent="0.25">
      <c r="A199" s="12" t="str">
        <f t="shared" si="4"/>
        <v>142.1.2</v>
      </c>
      <c r="B199" t="s">
        <v>131</v>
      </c>
      <c r="C199">
        <v>0</v>
      </c>
      <c r="D199" t="s">
        <v>72</v>
      </c>
      <c r="E199" t="s">
        <v>135</v>
      </c>
      <c r="F199" t="s">
        <v>12</v>
      </c>
      <c r="G199" t="s">
        <v>12</v>
      </c>
      <c r="H199" t="s">
        <v>12</v>
      </c>
      <c r="I199" t="s">
        <v>12</v>
      </c>
      <c r="J199" t="s">
        <v>12</v>
      </c>
      <c r="K199" t="s">
        <v>12</v>
      </c>
      <c r="L199" t="s">
        <v>12</v>
      </c>
      <c r="M199" t="s">
        <v>12</v>
      </c>
      <c r="N199" t="s">
        <v>12</v>
      </c>
      <c r="O199" t="s">
        <v>1153</v>
      </c>
      <c r="P199">
        <v>10</v>
      </c>
      <c r="Q199">
        <v>1</v>
      </c>
      <c r="R199" t="s">
        <v>70</v>
      </c>
      <c r="S199" t="s">
        <v>1043</v>
      </c>
      <c r="T199" s="105">
        <v>46083</v>
      </c>
      <c r="U199" s="105">
        <v>46324</v>
      </c>
      <c r="V199" t="s">
        <v>1151</v>
      </c>
    </row>
    <row r="200" spans="1:22" x14ac:dyDescent="0.25">
      <c r="A200" s="12" t="str">
        <f t="shared" si="4"/>
        <v>142.1.3</v>
      </c>
      <c r="B200" t="s">
        <v>131</v>
      </c>
      <c r="C200">
        <v>0</v>
      </c>
      <c r="D200" t="s">
        <v>72</v>
      </c>
      <c r="E200" t="s">
        <v>136</v>
      </c>
      <c r="F200" t="s">
        <v>12</v>
      </c>
      <c r="G200" t="s">
        <v>12</v>
      </c>
      <c r="H200" t="s">
        <v>12</v>
      </c>
      <c r="I200" t="s">
        <v>12</v>
      </c>
      <c r="J200" t="s">
        <v>12</v>
      </c>
      <c r="K200" t="s">
        <v>12</v>
      </c>
      <c r="L200" t="s">
        <v>12</v>
      </c>
      <c r="M200" t="s">
        <v>12</v>
      </c>
      <c r="N200" t="s">
        <v>12</v>
      </c>
      <c r="O200" t="s">
        <v>1154</v>
      </c>
      <c r="P200">
        <v>25</v>
      </c>
      <c r="Q200">
        <v>1</v>
      </c>
      <c r="R200" t="s">
        <v>70</v>
      </c>
      <c r="S200" t="s">
        <v>808</v>
      </c>
      <c r="T200" s="105">
        <v>46126</v>
      </c>
      <c r="U200" s="105">
        <v>46173</v>
      </c>
      <c r="V200" t="s">
        <v>1151</v>
      </c>
    </row>
    <row r="201" spans="1:22" x14ac:dyDescent="0.25">
      <c r="A201" s="12" t="str">
        <f t="shared" si="4"/>
        <v>142.1.4</v>
      </c>
      <c r="B201" t="s">
        <v>131</v>
      </c>
      <c r="C201">
        <v>0</v>
      </c>
      <c r="D201" t="s">
        <v>72</v>
      </c>
      <c r="E201" t="s">
        <v>137</v>
      </c>
      <c r="F201" t="s">
        <v>12</v>
      </c>
      <c r="G201" t="s">
        <v>12</v>
      </c>
      <c r="H201" t="s">
        <v>12</v>
      </c>
      <c r="I201" t="s">
        <v>12</v>
      </c>
      <c r="J201" t="s">
        <v>12</v>
      </c>
      <c r="K201" t="s">
        <v>12</v>
      </c>
      <c r="L201" t="s">
        <v>12</v>
      </c>
      <c r="M201" t="s">
        <v>12</v>
      </c>
      <c r="N201" t="s">
        <v>12</v>
      </c>
      <c r="O201" t="s">
        <v>1155</v>
      </c>
      <c r="P201">
        <v>30</v>
      </c>
      <c r="Q201">
        <v>1</v>
      </c>
      <c r="R201" t="s">
        <v>70</v>
      </c>
      <c r="S201" t="s">
        <v>846</v>
      </c>
      <c r="T201" s="105">
        <v>46128</v>
      </c>
      <c r="U201" s="105">
        <v>46356</v>
      </c>
      <c r="V201" t="s">
        <v>1151</v>
      </c>
    </row>
    <row r="202" spans="1:22" x14ac:dyDescent="0.25">
      <c r="A202" s="12" t="str">
        <f t="shared" si="4"/>
        <v>142.1.5</v>
      </c>
      <c r="B202" t="s">
        <v>131</v>
      </c>
      <c r="C202">
        <v>0</v>
      </c>
      <c r="D202" t="s">
        <v>72</v>
      </c>
      <c r="E202" t="s">
        <v>138</v>
      </c>
      <c r="F202" t="s">
        <v>12</v>
      </c>
      <c r="G202" t="s">
        <v>12</v>
      </c>
      <c r="H202" t="s">
        <v>12</v>
      </c>
      <c r="I202" t="s">
        <v>12</v>
      </c>
      <c r="J202" t="s">
        <v>12</v>
      </c>
      <c r="K202" t="s">
        <v>12</v>
      </c>
      <c r="L202" t="s">
        <v>12</v>
      </c>
      <c r="M202" t="s">
        <v>12</v>
      </c>
      <c r="N202" t="s">
        <v>12</v>
      </c>
      <c r="O202" t="s">
        <v>1156</v>
      </c>
      <c r="P202">
        <v>10</v>
      </c>
      <c r="Q202">
        <v>1</v>
      </c>
      <c r="R202" t="s">
        <v>70</v>
      </c>
      <c r="S202" t="s">
        <v>814</v>
      </c>
      <c r="T202" s="105">
        <v>46136</v>
      </c>
      <c r="U202" s="105">
        <v>46366</v>
      </c>
      <c r="V202" t="s">
        <v>1151</v>
      </c>
    </row>
    <row r="203" spans="1:22" x14ac:dyDescent="0.25">
      <c r="A203" s="12" t="str">
        <f t="shared" si="4"/>
        <v>142.1.6</v>
      </c>
      <c r="B203" t="s">
        <v>131</v>
      </c>
      <c r="C203">
        <v>0</v>
      </c>
      <c r="D203" t="s">
        <v>72</v>
      </c>
      <c r="E203" t="s">
        <v>1157</v>
      </c>
      <c r="F203" t="s">
        <v>12</v>
      </c>
      <c r="G203" t="s">
        <v>12</v>
      </c>
      <c r="H203" t="s">
        <v>12</v>
      </c>
      <c r="I203" t="s">
        <v>12</v>
      </c>
      <c r="J203" t="s">
        <v>12</v>
      </c>
      <c r="K203" t="s">
        <v>12</v>
      </c>
      <c r="L203" t="s">
        <v>12</v>
      </c>
      <c r="M203" t="s">
        <v>12</v>
      </c>
      <c r="N203" t="s">
        <v>12</v>
      </c>
      <c r="O203" t="s">
        <v>1158</v>
      </c>
      <c r="P203">
        <v>10</v>
      </c>
      <c r="Q203">
        <v>1</v>
      </c>
      <c r="R203" t="s">
        <v>70</v>
      </c>
      <c r="S203" t="s">
        <v>817</v>
      </c>
      <c r="T203" s="105">
        <v>46147</v>
      </c>
      <c r="U203" s="105">
        <v>46365</v>
      </c>
      <c r="V203" t="s">
        <v>1151</v>
      </c>
    </row>
    <row r="204" spans="1:22" x14ac:dyDescent="0.25">
      <c r="A204" s="12" t="str">
        <f t="shared" si="4"/>
        <v>142.1.7</v>
      </c>
      <c r="B204" t="s">
        <v>131</v>
      </c>
      <c r="C204">
        <v>0</v>
      </c>
      <c r="D204" t="s">
        <v>72</v>
      </c>
      <c r="E204" t="s">
        <v>1159</v>
      </c>
      <c r="F204" t="s">
        <v>12</v>
      </c>
      <c r="G204" t="s">
        <v>12</v>
      </c>
      <c r="H204" t="s">
        <v>12</v>
      </c>
      <c r="I204" t="s">
        <v>12</v>
      </c>
      <c r="J204" t="s">
        <v>12</v>
      </c>
      <c r="K204" t="s">
        <v>12</v>
      </c>
      <c r="L204" t="s">
        <v>12</v>
      </c>
      <c r="M204" t="s">
        <v>12</v>
      </c>
      <c r="N204" t="s">
        <v>12</v>
      </c>
      <c r="O204" t="s">
        <v>1160</v>
      </c>
      <c r="P204">
        <v>10</v>
      </c>
      <c r="Q204">
        <v>1</v>
      </c>
      <c r="R204" t="s">
        <v>70</v>
      </c>
      <c r="S204" t="s">
        <v>1045</v>
      </c>
      <c r="T204" s="105">
        <v>46359</v>
      </c>
      <c r="U204" s="105">
        <v>46387</v>
      </c>
      <c r="V204" t="s">
        <v>1151</v>
      </c>
    </row>
    <row r="205" spans="1:22" x14ac:dyDescent="0.25">
      <c r="A205" s="12" t="str">
        <f t="shared" si="4"/>
        <v>1000.1</v>
      </c>
      <c r="B205" t="s">
        <v>354</v>
      </c>
      <c r="C205">
        <v>0</v>
      </c>
      <c r="D205" t="s">
        <v>65</v>
      </c>
      <c r="E205" t="s">
        <v>355</v>
      </c>
      <c r="F205" t="s">
        <v>82</v>
      </c>
      <c r="G205" t="s">
        <v>530</v>
      </c>
      <c r="H205" t="s">
        <v>531</v>
      </c>
      <c r="I205" t="s">
        <v>532</v>
      </c>
      <c r="J205" t="s">
        <v>12</v>
      </c>
      <c r="K205" t="s">
        <v>68</v>
      </c>
      <c r="L205" t="s">
        <v>1161</v>
      </c>
      <c r="M205" t="s">
        <v>152</v>
      </c>
      <c r="N205" t="s">
        <v>1162</v>
      </c>
      <c r="O205" t="s">
        <v>1163</v>
      </c>
      <c r="P205">
        <v>25</v>
      </c>
      <c r="Q205">
        <v>62</v>
      </c>
      <c r="R205" t="s">
        <v>90</v>
      </c>
      <c r="S205" t="s">
        <v>1164</v>
      </c>
      <c r="T205" s="105">
        <v>46055</v>
      </c>
      <c r="U205" s="105">
        <v>46367</v>
      </c>
      <c r="V205" t="s">
        <v>354</v>
      </c>
    </row>
    <row r="206" spans="1:22" x14ac:dyDescent="0.25">
      <c r="A206" s="12" t="str">
        <f t="shared" si="4"/>
        <v>1000.1.1</v>
      </c>
      <c r="B206" t="s">
        <v>354</v>
      </c>
      <c r="C206">
        <v>0</v>
      </c>
      <c r="D206" t="s">
        <v>72</v>
      </c>
      <c r="E206" t="s">
        <v>356</v>
      </c>
      <c r="F206" t="s">
        <v>12</v>
      </c>
      <c r="G206" t="s">
        <v>12</v>
      </c>
      <c r="H206" t="s">
        <v>12</v>
      </c>
      <c r="I206" t="s">
        <v>12</v>
      </c>
      <c r="J206" t="s">
        <v>12</v>
      </c>
      <c r="K206" t="s">
        <v>12</v>
      </c>
      <c r="L206" t="s">
        <v>12</v>
      </c>
      <c r="M206" t="s">
        <v>12</v>
      </c>
      <c r="N206" t="s">
        <v>12</v>
      </c>
      <c r="O206" t="s">
        <v>1165</v>
      </c>
      <c r="P206">
        <v>20</v>
      </c>
      <c r="Q206">
        <v>1</v>
      </c>
      <c r="R206" t="s">
        <v>70</v>
      </c>
      <c r="S206" t="s">
        <v>357</v>
      </c>
      <c r="T206" s="105">
        <v>46055</v>
      </c>
      <c r="U206" s="105">
        <v>46080</v>
      </c>
      <c r="V206" t="s">
        <v>354</v>
      </c>
    </row>
    <row r="207" spans="1:22" x14ac:dyDescent="0.25">
      <c r="A207" s="12" t="str">
        <f t="shared" si="4"/>
        <v>1000.1.2</v>
      </c>
      <c r="B207" t="s">
        <v>354</v>
      </c>
      <c r="C207">
        <v>0</v>
      </c>
      <c r="D207" t="s">
        <v>72</v>
      </c>
      <c r="E207" t="s">
        <v>358</v>
      </c>
      <c r="F207" t="s">
        <v>12</v>
      </c>
      <c r="G207" t="s">
        <v>12</v>
      </c>
      <c r="H207" t="s">
        <v>12</v>
      </c>
      <c r="I207" t="s">
        <v>12</v>
      </c>
      <c r="J207" t="s">
        <v>12</v>
      </c>
      <c r="K207" t="s">
        <v>12</v>
      </c>
      <c r="L207" t="s">
        <v>12</v>
      </c>
      <c r="M207" t="s">
        <v>12</v>
      </c>
      <c r="N207" t="s">
        <v>12</v>
      </c>
      <c r="O207" t="s">
        <v>1166</v>
      </c>
      <c r="P207">
        <v>80</v>
      </c>
      <c r="Q207">
        <v>100</v>
      </c>
      <c r="R207" t="s">
        <v>90</v>
      </c>
      <c r="S207" t="s">
        <v>1167</v>
      </c>
      <c r="T207" s="105">
        <v>46083</v>
      </c>
      <c r="U207" s="105">
        <v>46367</v>
      </c>
      <c r="V207" t="s">
        <v>354</v>
      </c>
    </row>
    <row r="208" spans="1:22" x14ac:dyDescent="0.25">
      <c r="A208" s="12" t="str">
        <f t="shared" si="4"/>
        <v>1000.2</v>
      </c>
      <c r="B208" t="s">
        <v>354</v>
      </c>
      <c r="C208">
        <v>0</v>
      </c>
      <c r="D208" t="s">
        <v>65</v>
      </c>
      <c r="E208" t="s">
        <v>359</v>
      </c>
      <c r="F208" t="s">
        <v>67</v>
      </c>
      <c r="G208" t="s">
        <v>533</v>
      </c>
      <c r="H208" t="s">
        <v>534</v>
      </c>
      <c r="I208" t="s">
        <v>535</v>
      </c>
      <c r="J208" t="s">
        <v>12</v>
      </c>
      <c r="K208" t="s">
        <v>83</v>
      </c>
      <c r="L208" t="s">
        <v>1161</v>
      </c>
      <c r="M208" t="s">
        <v>101</v>
      </c>
      <c r="N208" t="s">
        <v>12</v>
      </c>
      <c r="O208" t="s">
        <v>1168</v>
      </c>
      <c r="P208">
        <v>25</v>
      </c>
      <c r="Q208">
        <v>2</v>
      </c>
      <c r="R208" t="s">
        <v>70</v>
      </c>
      <c r="S208" t="s">
        <v>1169</v>
      </c>
      <c r="T208" s="105">
        <v>46055</v>
      </c>
      <c r="U208" s="105">
        <v>46367</v>
      </c>
      <c r="V208" t="s">
        <v>360</v>
      </c>
    </row>
    <row r="209" spans="1:22" x14ac:dyDescent="0.25">
      <c r="A209" s="12" t="str">
        <f t="shared" si="4"/>
        <v>1000.2.1</v>
      </c>
      <c r="B209" t="s">
        <v>354</v>
      </c>
      <c r="C209">
        <v>0</v>
      </c>
      <c r="D209" t="s">
        <v>72</v>
      </c>
      <c r="E209" t="s">
        <v>361</v>
      </c>
      <c r="F209" t="s">
        <v>12</v>
      </c>
      <c r="G209" t="s">
        <v>12</v>
      </c>
      <c r="H209" t="s">
        <v>12</v>
      </c>
      <c r="I209" t="s">
        <v>12</v>
      </c>
      <c r="J209" t="s">
        <v>12</v>
      </c>
      <c r="K209" t="s">
        <v>12</v>
      </c>
      <c r="L209" t="s">
        <v>12</v>
      </c>
      <c r="M209" t="s">
        <v>12</v>
      </c>
      <c r="N209" t="s">
        <v>12</v>
      </c>
      <c r="O209" t="s">
        <v>1170</v>
      </c>
      <c r="P209">
        <v>25</v>
      </c>
      <c r="Q209">
        <v>2</v>
      </c>
      <c r="R209" t="s">
        <v>70</v>
      </c>
      <c r="S209" t="s">
        <v>1171</v>
      </c>
      <c r="T209" s="105">
        <v>46055</v>
      </c>
      <c r="U209" s="105">
        <v>46203</v>
      </c>
      <c r="V209" t="s">
        <v>1172</v>
      </c>
    </row>
    <row r="210" spans="1:22" x14ac:dyDescent="0.25">
      <c r="A210" s="12" t="str">
        <f t="shared" si="4"/>
        <v>1000.2.2</v>
      </c>
      <c r="B210" t="s">
        <v>354</v>
      </c>
      <c r="C210">
        <v>0</v>
      </c>
      <c r="D210" t="s">
        <v>72</v>
      </c>
      <c r="E210" t="s">
        <v>362</v>
      </c>
      <c r="F210" t="s">
        <v>12</v>
      </c>
      <c r="G210" t="s">
        <v>12</v>
      </c>
      <c r="H210" t="s">
        <v>12</v>
      </c>
      <c r="I210" t="s">
        <v>12</v>
      </c>
      <c r="J210" t="s">
        <v>12</v>
      </c>
      <c r="K210" t="s">
        <v>12</v>
      </c>
      <c r="L210" t="s">
        <v>12</v>
      </c>
      <c r="M210" t="s">
        <v>12</v>
      </c>
      <c r="N210" t="s">
        <v>12</v>
      </c>
      <c r="O210" t="s">
        <v>1173</v>
      </c>
      <c r="P210">
        <v>25</v>
      </c>
      <c r="Q210">
        <v>2</v>
      </c>
      <c r="R210" t="s">
        <v>70</v>
      </c>
      <c r="S210" t="s">
        <v>1171</v>
      </c>
      <c r="T210" s="105">
        <v>46055</v>
      </c>
      <c r="U210" s="105">
        <v>46203</v>
      </c>
      <c r="V210" t="s">
        <v>1172</v>
      </c>
    </row>
    <row r="211" spans="1:22" x14ac:dyDescent="0.25">
      <c r="A211" s="12" t="str">
        <f t="shared" si="4"/>
        <v>1000.2.3</v>
      </c>
      <c r="B211" t="s">
        <v>354</v>
      </c>
      <c r="C211">
        <v>0</v>
      </c>
      <c r="D211" t="s">
        <v>72</v>
      </c>
      <c r="E211" t="s">
        <v>363</v>
      </c>
      <c r="F211" t="s">
        <v>12</v>
      </c>
      <c r="G211" t="s">
        <v>12</v>
      </c>
      <c r="H211" t="s">
        <v>12</v>
      </c>
      <c r="I211" t="s">
        <v>12</v>
      </c>
      <c r="J211" t="s">
        <v>12</v>
      </c>
      <c r="K211" t="s">
        <v>12</v>
      </c>
      <c r="L211" t="s">
        <v>12</v>
      </c>
      <c r="M211" t="s">
        <v>12</v>
      </c>
      <c r="N211" t="s">
        <v>12</v>
      </c>
      <c r="O211" t="s">
        <v>1174</v>
      </c>
      <c r="P211">
        <v>25</v>
      </c>
      <c r="Q211">
        <v>2</v>
      </c>
      <c r="R211" t="s">
        <v>70</v>
      </c>
      <c r="S211" t="s">
        <v>1175</v>
      </c>
      <c r="T211" s="105">
        <v>46204</v>
      </c>
      <c r="U211" s="105">
        <v>46234</v>
      </c>
      <c r="V211" t="s">
        <v>1172</v>
      </c>
    </row>
    <row r="212" spans="1:22" x14ac:dyDescent="0.25">
      <c r="A212" s="12" t="str">
        <f t="shared" si="4"/>
        <v>1000.2.4</v>
      </c>
      <c r="B212" t="s">
        <v>354</v>
      </c>
      <c r="C212">
        <v>0</v>
      </c>
      <c r="D212" t="s">
        <v>761</v>
      </c>
      <c r="E212" t="s">
        <v>364</v>
      </c>
      <c r="F212" t="s">
        <v>12</v>
      </c>
      <c r="G212" t="s">
        <v>12</v>
      </c>
      <c r="H212" t="s">
        <v>12</v>
      </c>
      <c r="I212" t="s">
        <v>12</v>
      </c>
      <c r="J212" t="s">
        <v>12</v>
      </c>
      <c r="K212" t="s">
        <v>12</v>
      </c>
      <c r="L212" t="s">
        <v>12</v>
      </c>
      <c r="M212" t="s">
        <v>12</v>
      </c>
      <c r="N212" t="s">
        <v>12</v>
      </c>
      <c r="O212" t="s">
        <v>1176</v>
      </c>
      <c r="P212">
        <v>0</v>
      </c>
      <c r="Q212">
        <v>2</v>
      </c>
      <c r="R212" t="s">
        <v>70</v>
      </c>
      <c r="S212" t="s">
        <v>1177</v>
      </c>
      <c r="T212" s="105">
        <v>46237</v>
      </c>
      <c r="U212" s="105">
        <v>46295</v>
      </c>
      <c r="V212" t="s">
        <v>139</v>
      </c>
    </row>
    <row r="213" spans="1:22" x14ac:dyDescent="0.25">
      <c r="A213" s="12" t="str">
        <f t="shared" si="4"/>
        <v>1000.2.5</v>
      </c>
      <c r="B213" t="s">
        <v>354</v>
      </c>
      <c r="C213">
        <v>0</v>
      </c>
      <c r="D213" t="s">
        <v>72</v>
      </c>
      <c r="E213" t="s">
        <v>365</v>
      </c>
      <c r="F213" t="s">
        <v>12</v>
      </c>
      <c r="G213" t="s">
        <v>12</v>
      </c>
      <c r="H213" t="s">
        <v>12</v>
      </c>
      <c r="I213" t="s">
        <v>12</v>
      </c>
      <c r="J213" t="s">
        <v>12</v>
      </c>
      <c r="K213" t="s">
        <v>12</v>
      </c>
      <c r="L213" t="s">
        <v>12</v>
      </c>
      <c r="M213" t="s">
        <v>12</v>
      </c>
      <c r="N213" t="s">
        <v>12</v>
      </c>
      <c r="O213" t="s">
        <v>1178</v>
      </c>
      <c r="P213">
        <v>25</v>
      </c>
      <c r="Q213">
        <v>2</v>
      </c>
      <c r="R213" t="s">
        <v>70</v>
      </c>
      <c r="S213" t="s">
        <v>1179</v>
      </c>
      <c r="T213" s="105">
        <v>46328</v>
      </c>
      <c r="U213" s="105">
        <v>46367</v>
      </c>
      <c r="V213" t="s">
        <v>1172</v>
      </c>
    </row>
    <row r="214" spans="1:22" x14ac:dyDescent="0.25">
      <c r="A214" s="12" t="str">
        <f t="shared" si="4"/>
        <v>1000.3</v>
      </c>
      <c r="B214" t="s">
        <v>354</v>
      </c>
      <c r="C214">
        <v>0</v>
      </c>
      <c r="D214" t="s">
        <v>65</v>
      </c>
      <c r="E214" t="s">
        <v>366</v>
      </c>
      <c r="F214" t="s">
        <v>82</v>
      </c>
      <c r="G214" t="s">
        <v>526</v>
      </c>
      <c r="H214" t="s">
        <v>527</v>
      </c>
      <c r="I214" t="s">
        <v>882</v>
      </c>
      <c r="J214" t="s">
        <v>12</v>
      </c>
      <c r="K214" t="s">
        <v>68</v>
      </c>
      <c r="L214" t="s">
        <v>1161</v>
      </c>
      <c r="M214" t="s">
        <v>101</v>
      </c>
      <c r="N214" t="s">
        <v>1180</v>
      </c>
      <c r="O214" t="s">
        <v>1181</v>
      </c>
      <c r="P214">
        <v>25</v>
      </c>
      <c r="Q214">
        <v>3</v>
      </c>
      <c r="R214" t="s">
        <v>70</v>
      </c>
      <c r="S214" t="s">
        <v>1182</v>
      </c>
      <c r="T214" s="105">
        <v>46055</v>
      </c>
      <c r="U214" s="105">
        <v>46367</v>
      </c>
      <c r="V214" t="s">
        <v>354</v>
      </c>
    </row>
    <row r="215" spans="1:22" x14ac:dyDescent="0.25">
      <c r="A215" s="12" t="str">
        <f t="shared" si="4"/>
        <v>1000.3.1</v>
      </c>
      <c r="B215" t="s">
        <v>354</v>
      </c>
      <c r="C215">
        <v>0</v>
      </c>
      <c r="D215" t="s">
        <v>72</v>
      </c>
      <c r="E215" t="s">
        <v>367</v>
      </c>
      <c r="F215" t="s">
        <v>12</v>
      </c>
      <c r="G215" t="s">
        <v>12</v>
      </c>
      <c r="H215" t="s">
        <v>12</v>
      </c>
      <c r="I215" t="s">
        <v>12</v>
      </c>
      <c r="J215" t="s">
        <v>12</v>
      </c>
      <c r="K215" t="s">
        <v>12</v>
      </c>
      <c r="L215" t="s">
        <v>12</v>
      </c>
      <c r="M215" t="s">
        <v>12</v>
      </c>
      <c r="N215" t="s">
        <v>12</v>
      </c>
      <c r="O215" t="s">
        <v>1183</v>
      </c>
      <c r="P215">
        <v>50</v>
      </c>
      <c r="Q215">
        <v>3</v>
      </c>
      <c r="R215" t="s">
        <v>70</v>
      </c>
      <c r="S215" t="s">
        <v>1184</v>
      </c>
      <c r="T215" s="105">
        <v>46055</v>
      </c>
      <c r="U215" s="105">
        <v>46080</v>
      </c>
      <c r="V215" t="s">
        <v>354</v>
      </c>
    </row>
    <row r="216" spans="1:22" x14ac:dyDescent="0.25">
      <c r="A216" s="12" t="str">
        <f t="shared" si="4"/>
        <v>1000.3.2</v>
      </c>
      <c r="B216" t="s">
        <v>354</v>
      </c>
      <c r="C216">
        <v>0</v>
      </c>
      <c r="D216" t="s">
        <v>72</v>
      </c>
      <c r="E216" t="s">
        <v>368</v>
      </c>
      <c r="F216" t="s">
        <v>12</v>
      </c>
      <c r="G216" t="s">
        <v>12</v>
      </c>
      <c r="H216" t="s">
        <v>12</v>
      </c>
      <c r="I216" t="s">
        <v>12</v>
      </c>
      <c r="J216" t="s">
        <v>12</v>
      </c>
      <c r="K216" t="s">
        <v>12</v>
      </c>
      <c r="L216" t="s">
        <v>12</v>
      </c>
      <c r="M216" t="s">
        <v>12</v>
      </c>
      <c r="N216" t="s">
        <v>12</v>
      </c>
      <c r="O216" t="s">
        <v>1185</v>
      </c>
      <c r="P216">
        <v>50</v>
      </c>
      <c r="Q216">
        <v>3</v>
      </c>
      <c r="R216" t="s">
        <v>70</v>
      </c>
      <c r="S216" t="s">
        <v>1186</v>
      </c>
      <c r="T216" s="105">
        <v>46083</v>
      </c>
      <c r="U216" s="105">
        <v>46367</v>
      </c>
      <c r="V216" t="s">
        <v>354</v>
      </c>
    </row>
    <row r="217" spans="1:22" x14ac:dyDescent="0.25">
      <c r="A217" s="12" t="str">
        <f t="shared" si="4"/>
        <v>1000.4</v>
      </c>
      <c r="B217" t="s">
        <v>354</v>
      </c>
      <c r="C217">
        <v>0</v>
      </c>
      <c r="D217" t="s">
        <v>65</v>
      </c>
      <c r="E217" t="s">
        <v>369</v>
      </c>
      <c r="F217" t="s">
        <v>82</v>
      </c>
      <c r="G217" t="s">
        <v>536</v>
      </c>
      <c r="H217" t="s">
        <v>537</v>
      </c>
      <c r="I217" t="s">
        <v>538</v>
      </c>
      <c r="J217" t="s">
        <v>12</v>
      </c>
      <c r="K217" t="s">
        <v>68</v>
      </c>
      <c r="L217" t="s">
        <v>1161</v>
      </c>
      <c r="M217" t="s">
        <v>346</v>
      </c>
      <c r="N217" t="s">
        <v>12</v>
      </c>
      <c r="O217" t="s">
        <v>1187</v>
      </c>
      <c r="P217">
        <v>25</v>
      </c>
      <c r="Q217">
        <v>1</v>
      </c>
      <c r="R217" t="s">
        <v>70</v>
      </c>
      <c r="S217" t="s">
        <v>1188</v>
      </c>
      <c r="T217" s="105">
        <v>46055</v>
      </c>
      <c r="U217" s="105">
        <v>46367</v>
      </c>
      <c r="V217" t="s">
        <v>354</v>
      </c>
    </row>
    <row r="218" spans="1:22" x14ac:dyDescent="0.25">
      <c r="A218" s="12" t="str">
        <f t="shared" si="4"/>
        <v>1000.4.1</v>
      </c>
      <c r="B218" t="s">
        <v>354</v>
      </c>
      <c r="C218">
        <v>0</v>
      </c>
      <c r="D218" t="s">
        <v>72</v>
      </c>
      <c r="E218" t="s">
        <v>370</v>
      </c>
      <c r="F218" t="s">
        <v>12</v>
      </c>
      <c r="G218" t="s">
        <v>12</v>
      </c>
      <c r="H218" t="s">
        <v>12</v>
      </c>
      <c r="I218" t="s">
        <v>12</v>
      </c>
      <c r="J218" t="s">
        <v>12</v>
      </c>
      <c r="K218" t="s">
        <v>12</v>
      </c>
      <c r="L218" t="s">
        <v>12</v>
      </c>
      <c r="M218" t="s">
        <v>12</v>
      </c>
      <c r="N218" t="s">
        <v>12</v>
      </c>
      <c r="O218" t="s">
        <v>1189</v>
      </c>
      <c r="P218">
        <v>50</v>
      </c>
      <c r="Q218">
        <v>1</v>
      </c>
      <c r="R218" t="s">
        <v>70</v>
      </c>
      <c r="S218" t="s">
        <v>1190</v>
      </c>
      <c r="T218" s="105">
        <v>46055</v>
      </c>
      <c r="U218" s="105">
        <v>46203</v>
      </c>
      <c r="V218" t="s">
        <v>354</v>
      </c>
    </row>
    <row r="219" spans="1:22" x14ac:dyDescent="0.25">
      <c r="A219" s="12" t="str">
        <f t="shared" si="4"/>
        <v>1000.4.2</v>
      </c>
      <c r="B219" t="s">
        <v>354</v>
      </c>
      <c r="C219">
        <v>0</v>
      </c>
      <c r="D219" t="s">
        <v>72</v>
      </c>
      <c r="E219" t="s">
        <v>371</v>
      </c>
      <c r="F219" t="s">
        <v>12</v>
      </c>
      <c r="G219" t="s">
        <v>12</v>
      </c>
      <c r="H219" t="s">
        <v>12</v>
      </c>
      <c r="I219" t="s">
        <v>12</v>
      </c>
      <c r="J219" t="s">
        <v>12</v>
      </c>
      <c r="K219" t="s">
        <v>12</v>
      </c>
      <c r="L219" t="s">
        <v>12</v>
      </c>
      <c r="M219" t="s">
        <v>12</v>
      </c>
      <c r="N219" t="s">
        <v>12</v>
      </c>
      <c r="O219" t="s">
        <v>1191</v>
      </c>
      <c r="P219">
        <v>50</v>
      </c>
      <c r="Q219">
        <v>1</v>
      </c>
      <c r="R219" t="s">
        <v>70</v>
      </c>
      <c r="S219" t="s">
        <v>1192</v>
      </c>
      <c r="T219" s="105">
        <v>46204</v>
      </c>
      <c r="U219" s="105">
        <v>46367</v>
      </c>
      <c r="V219" t="s">
        <v>354</v>
      </c>
    </row>
    <row r="220" spans="1:22" x14ac:dyDescent="0.25">
      <c r="A220" s="12" t="str">
        <f t="shared" si="4"/>
        <v>2000.1</v>
      </c>
      <c r="B220" t="s">
        <v>293</v>
      </c>
      <c r="C220">
        <v>0</v>
      </c>
      <c r="D220" t="s">
        <v>65</v>
      </c>
      <c r="E220" t="s">
        <v>294</v>
      </c>
      <c r="F220" t="s">
        <v>67</v>
      </c>
      <c r="G220" t="s">
        <v>536</v>
      </c>
      <c r="H220" t="s">
        <v>537</v>
      </c>
      <c r="I220" t="s">
        <v>538</v>
      </c>
      <c r="J220" t="s">
        <v>12</v>
      </c>
      <c r="K220" t="s">
        <v>68</v>
      </c>
      <c r="L220" t="s">
        <v>1193</v>
      </c>
      <c r="M220" t="s">
        <v>94</v>
      </c>
      <c r="N220" t="s">
        <v>12</v>
      </c>
      <c r="O220" t="s">
        <v>1194</v>
      </c>
      <c r="P220">
        <v>70</v>
      </c>
      <c r="Q220">
        <v>60</v>
      </c>
      <c r="R220" t="s">
        <v>90</v>
      </c>
      <c r="S220" t="s">
        <v>1195</v>
      </c>
      <c r="T220" s="105">
        <v>46024</v>
      </c>
      <c r="U220" s="105">
        <v>46387</v>
      </c>
      <c r="V220" t="s">
        <v>293</v>
      </c>
    </row>
    <row r="221" spans="1:22" x14ac:dyDescent="0.25">
      <c r="A221" s="12" t="str">
        <f t="shared" si="4"/>
        <v>2000.1.1</v>
      </c>
      <c r="B221" t="s">
        <v>293</v>
      </c>
      <c r="C221">
        <v>0</v>
      </c>
      <c r="D221" t="s">
        <v>72</v>
      </c>
      <c r="E221" t="s">
        <v>295</v>
      </c>
      <c r="F221" t="s">
        <v>12</v>
      </c>
      <c r="G221" t="s">
        <v>12</v>
      </c>
      <c r="H221" t="s">
        <v>12</v>
      </c>
      <c r="I221" t="s">
        <v>12</v>
      </c>
      <c r="J221" t="s">
        <v>12</v>
      </c>
      <c r="K221" t="s">
        <v>12</v>
      </c>
      <c r="L221" t="s">
        <v>12</v>
      </c>
      <c r="M221" t="s">
        <v>12</v>
      </c>
      <c r="N221" t="s">
        <v>12</v>
      </c>
      <c r="O221" t="s">
        <v>1196</v>
      </c>
      <c r="P221">
        <v>50</v>
      </c>
      <c r="Q221">
        <v>60</v>
      </c>
      <c r="R221" t="s">
        <v>90</v>
      </c>
      <c r="S221" t="s">
        <v>1197</v>
      </c>
      <c r="T221" s="105">
        <v>46024</v>
      </c>
      <c r="U221" s="105">
        <v>46387</v>
      </c>
      <c r="V221" t="s">
        <v>293</v>
      </c>
    </row>
    <row r="222" spans="1:22" x14ac:dyDescent="0.25">
      <c r="A222" s="12" t="str">
        <f t="shared" si="4"/>
        <v>2000.1.2</v>
      </c>
      <c r="B222" t="s">
        <v>293</v>
      </c>
      <c r="C222">
        <v>0</v>
      </c>
      <c r="D222" t="s">
        <v>72</v>
      </c>
      <c r="E222" t="s">
        <v>1198</v>
      </c>
      <c r="F222" t="s">
        <v>12</v>
      </c>
      <c r="G222" t="s">
        <v>12</v>
      </c>
      <c r="H222" t="s">
        <v>12</v>
      </c>
      <c r="I222" t="s">
        <v>12</v>
      </c>
      <c r="J222" t="s">
        <v>12</v>
      </c>
      <c r="K222" t="s">
        <v>12</v>
      </c>
      <c r="L222" t="s">
        <v>12</v>
      </c>
      <c r="M222" t="s">
        <v>12</v>
      </c>
      <c r="N222" t="s">
        <v>12</v>
      </c>
      <c r="O222" t="s">
        <v>1199</v>
      </c>
      <c r="P222">
        <v>50</v>
      </c>
      <c r="Q222">
        <v>60</v>
      </c>
      <c r="R222" t="s">
        <v>90</v>
      </c>
      <c r="S222" t="s">
        <v>1197</v>
      </c>
      <c r="T222" s="105">
        <v>46024</v>
      </c>
      <c r="U222" s="105">
        <v>46387</v>
      </c>
      <c r="V222" t="s">
        <v>293</v>
      </c>
    </row>
    <row r="223" spans="1:22" x14ac:dyDescent="0.25">
      <c r="A223" s="12" t="str">
        <f t="shared" si="4"/>
        <v>2000.2</v>
      </c>
      <c r="B223" t="s">
        <v>293</v>
      </c>
      <c r="C223">
        <v>0</v>
      </c>
      <c r="D223" t="s">
        <v>65</v>
      </c>
      <c r="E223" t="s">
        <v>296</v>
      </c>
      <c r="F223" t="s">
        <v>67</v>
      </c>
      <c r="G223" t="s">
        <v>536</v>
      </c>
      <c r="H223" t="s">
        <v>537</v>
      </c>
      <c r="I223" t="s">
        <v>538</v>
      </c>
      <c r="J223" t="s">
        <v>12</v>
      </c>
      <c r="K223" t="s">
        <v>83</v>
      </c>
      <c r="L223" t="s">
        <v>13</v>
      </c>
      <c r="M223" t="s">
        <v>509</v>
      </c>
      <c r="N223" t="s">
        <v>12</v>
      </c>
      <c r="O223" t="s">
        <v>1200</v>
      </c>
      <c r="P223">
        <v>30</v>
      </c>
      <c r="Q223">
        <v>1</v>
      </c>
      <c r="R223" t="s">
        <v>70</v>
      </c>
      <c r="S223" t="s">
        <v>1201</v>
      </c>
      <c r="T223" s="105">
        <v>46042</v>
      </c>
      <c r="U223" s="105">
        <v>46220</v>
      </c>
      <c r="V223" t="s">
        <v>1202</v>
      </c>
    </row>
    <row r="224" spans="1:22" x14ac:dyDescent="0.25">
      <c r="A224" s="12" t="str">
        <f t="shared" si="4"/>
        <v>2000.2.1</v>
      </c>
      <c r="B224" t="s">
        <v>293</v>
      </c>
      <c r="C224">
        <v>0</v>
      </c>
      <c r="D224" t="s">
        <v>761</v>
      </c>
      <c r="E224" t="s">
        <v>297</v>
      </c>
      <c r="F224" t="s">
        <v>12</v>
      </c>
      <c r="G224" t="s">
        <v>12</v>
      </c>
      <c r="H224" t="s">
        <v>12</v>
      </c>
      <c r="I224" t="s">
        <v>12</v>
      </c>
      <c r="J224" t="s">
        <v>12</v>
      </c>
      <c r="K224" t="s">
        <v>12</v>
      </c>
      <c r="L224" t="s">
        <v>12</v>
      </c>
      <c r="M224" t="s">
        <v>12</v>
      </c>
      <c r="N224" t="s">
        <v>12</v>
      </c>
      <c r="O224" t="s">
        <v>56</v>
      </c>
      <c r="P224">
        <v>0</v>
      </c>
      <c r="Q224">
        <v>1</v>
      </c>
      <c r="R224" t="s">
        <v>70</v>
      </c>
      <c r="S224" t="s">
        <v>1203</v>
      </c>
      <c r="T224" s="105">
        <v>46042</v>
      </c>
      <c r="U224" s="105">
        <v>46171</v>
      </c>
      <c r="V224" t="s">
        <v>201</v>
      </c>
    </row>
    <row r="225" spans="1:22" x14ac:dyDescent="0.25">
      <c r="A225" s="12" t="str">
        <f t="shared" si="4"/>
        <v>2000.2.2</v>
      </c>
      <c r="B225" t="s">
        <v>293</v>
      </c>
      <c r="C225">
        <v>0</v>
      </c>
      <c r="D225" t="s">
        <v>761</v>
      </c>
      <c r="E225" t="s">
        <v>298</v>
      </c>
      <c r="F225" t="s">
        <v>12</v>
      </c>
      <c r="G225" t="s">
        <v>12</v>
      </c>
      <c r="H225" t="s">
        <v>12</v>
      </c>
      <c r="I225" t="s">
        <v>12</v>
      </c>
      <c r="J225" t="s">
        <v>12</v>
      </c>
      <c r="K225" t="s">
        <v>12</v>
      </c>
      <c r="L225" t="s">
        <v>12</v>
      </c>
      <c r="M225" t="s">
        <v>12</v>
      </c>
      <c r="N225" t="s">
        <v>12</v>
      </c>
      <c r="O225" t="s">
        <v>1204</v>
      </c>
      <c r="P225">
        <v>0</v>
      </c>
      <c r="Q225">
        <v>1</v>
      </c>
      <c r="R225" t="s">
        <v>70</v>
      </c>
      <c r="S225" t="s">
        <v>1205</v>
      </c>
      <c r="T225" s="105">
        <v>46042</v>
      </c>
      <c r="U225" s="105">
        <v>46171</v>
      </c>
      <c r="V225" t="s">
        <v>201</v>
      </c>
    </row>
    <row r="226" spans="1:22" x14ac:dyDescent="0.25">
      <c r="A226" s="12" t="str">
        <f t="shared" si="4"/>
        <v>2000.2.3</v>
      </c>
      <c r="B226" t="s">
        <v>293</v>
      </c>
      <c r="C226">
        <v>0</v>
      </c>
      <c r="D226" t="s">
        <v>72</v>
      </c>
      <c r="E226" t="s">
        <v>299</v>
      </c>
      <c r="F226" t="s">
        <v>12</v>
      </c>
      <c r="G226" t="s">
        <v>12</v>
      </c>
      <c r="H226" t="s">
        <v>12</v>
      </c>
      <c r="I226" t="s">
        <v>12</v>
      </c>
      <c r="J226" t="s">
        <v>12</v>
      </c>
      <c r="K226" t="s">
        <v>12</v>
      </c>
      <c r="L226" t="s">
        <v>12</v>
      </c>
      <c r="M226" t="s">
        <v>12</v>
      </c>
      <c r="N226" t="s">
        <v>12</v>
      </c>
      <c r="O226" t="s">
        <v>1206</v>
      </c>
      <c r="P226">
        <v>50</v>
      </c>
      <c r="Q226">
        <v>1</v>
      </c>
      <c r="R226" t="s">
        <v>70</v>
      </c>
      <c r="S226" t="s">
        <v>1207</v>
      </c>
      <c r="T226" s="105">
        <v>46174</v>
      </c>
      <c r="U226" s="105">
        <v>46203</v>
      </c>
      <c r="V226" t="s">
        <v>293</v>
      </c>
    </row>
    <row r="227" spans="1:22" x14ac:dyDescent="0.25">
      <c r="A227" s="12" t="str">
        <f t="shared" si="4"/>
        <v>2000.2.4</v>
      </c>
      <c r="B227" t="s">
        <v>293</v>
      </c>
      <c r="C227">
        <v>0</v>
      </c>
      <c r="D227" t="s">
        <v>72</v>
      </c>
      <c r="E227" t="s">
        <v>300</v>
      </c>
      <c r="F227" t="s">
        <v>12</v>
      </c>
      <c r="G227" t="s">
        <v>12</v>
      </c>
      <c r="H227" t="s">
        <v>12</v>
      </c>
      <c r="I227" t="s">
        <v>12</v>
      </c>
      <c r="J227" t="s">
        <v>12</v>
      </c>
      <c r="K227" t="s">
        <v>12</v>
      </c>
      <c r="L227" t="s">
        <v>12</v>
      </c>
      <c r="M227" t="s">
        <v>12</v>
      </c>
      <c r="N227" t="s">
        <v>12</v>
      </c>
      <c r="O227" t="s">
        <v>1208</v>
      </c>
      <c r="P227">
        <v>50</v>
      </c>
      <c r="Q227">
        <v>1</v>
      </c>
      <c r="R227" t="s">
        <v>70</v>
      </c>
      <c r="S227" t="s">
        <v>1207</v>
      </c>
      <c r="T227" s="105">
        <v>46204</v>
      </c>
      <c r="U227" s="105">
        <v>46220</v>
      </c>
      <c r="V227" t="s">
        <v>293</v>
      </c>
    </row>
    <row r="228" spans="1:22" x14ac:dyDescent="0.25">
      <c r="A228" s="12" t="str">
        <f t="shared" si="4"/>
        <v>2010.1</v>
      </c>
      <c r="B228" t="s">
        <v>205</v>
      </c>
      <c r="C228">
        <v>0</v>
      </c>
      <c r="D228" t="s">
        <v>65</v>
      </c>
      <c r="E228" t="s">
        <v>206</v>
      </c>
      <c r="F228" t="s">
        <v>67</v>
      </c>
      <c r="G228" t="s">
        <v>536</v>
      </c>
      <c r="H228" t="s">
        <v>537</v>
      </c>
      <c r="I228" t="s">
        <v>538</v>
      </c>
      <c r="J228" t="s">
        <v>12</v>
      </c>
      <c r="K228" t="s">
        <v>68</v>
      </c>
      <c r="L228" t="s">
        <v>1193</v>
      </c>
      <c r="M228" t="s">
        <v>94</v>
      </c>
      <c r="N228" t="s">
        <v>12</v>
      </c>
      <c r="O228" t="s">
        <v>1209</v>
      </c>
      <c r="P228">
        <v>100</v>
      </c>
      <c r="Q228">
        <v>64</v>
      </c>
      <c r="R228" t="s">
        <v>90</v>
      </c>
      <c r="S228" t="s">
        <v>1210</v>
      </c>
      <c r="T228" s="105">
        <v>46024</v>
      </c>
      <c r="U228" s="105">
        <v>46387</v>
      </c>
      <c r="V228" t="s">
        <v>205</v>
      </c>
    </row>
    <row r="229" spans="1:22" x14ac:dyDescent="0.25">
      <c r="A229" s="12" t="str">
        <f t="shared" si="4"/>
        <v>2010.1.1</v>
      </c>
      <c r="B229" t="s">
        <v>205</v>
      </c>
      <c r="C229">
        <v>0</v>
      </c>
      <c r="D229" t="s">
        <v>72</v>
      </c>
      <c r="E229" t="s">
        <v>207</v>
      </c>
      <c r="F229" t="s">
        <v>12</v>
      </c>
      <c r="G229" t="s">
        <v>12</v>
      </c>
      <c r="H229" t="s">
        <v>12</v>
      </c>
      <c r="I229" t="s">
        <v>12</v>
      </c>
      <c r="J229" t="s">
        <v>12</v>
      </c>
      <c r="K229" t="s">
        <v>12</v>
      </c>
      <c r="L229" t="s">
        <v>12</v>
      </c>
      <c r="M229" t="s">
        <v>12</v>
      </c>
      <c r="N229" t="s">
        <v>12</v>
      </c>
      <c r="O229" t="s">
        <v>1211</v>
      </c>
      <c r="P229">
        <v>60</v>
      </c>
      <c r="Q229">
        <v>85</v>
      </c>
      <c r="R229" t="s">
        <v>90</v>
      </c>
      <c r="S229" t="s">
        <v>1212</v>
      </c>
      <c r="T229" s="105">
        <v>46024</v>
      </c>
      <c r="U229" s="105">
        <v>46387</v>
      </c>
      <c r="V229" t="s">
        <v>205</v>
      </c>
    </row>
    <row r="230" spans="1:22" x14ac:dyDescent="0.25">
      <c r="A230" s="12" t="str">
        <f t="shared" si="4"/>
        <v>2010.1.2</v>
      </c>
      <c r="B230" t="s">
        <v>205</v>
      </c>
      <c r="C230">
        <v>0</v>
      </c>
      <c r="D230" t="s">
        <v>72</v>
      </c>
      <c r="E230" t="s">
        <v>208</v>
      </c>
      <c r="F230" t="s">
        <v>12</v>
      </c>
      <c r="G230" t="s">
        <v>12</v>
      </c>
      <c r="H230" t="s">
        <v>12</v>
      </c>
      <c r="I230" t="s">
        <v>12</v>
      </c>
      <c r="J230" t="s">
        <v>12</v>
      </c>
      <c r="K230" t="s">
        <v>12</v>
      </c>
      <c r="L230" t="s">
        <v>12</v>
      </c>
      <c r="M230" t="s">
        <v>12</v>
      </c>
      <c r="N230" t="s">
        <v>12</v>
      </c>
      <c r="O230" t="s">
        <v>1213</v>
      </c>
      <c r="P230">
        <v>15</v>
      </c>
      <c r="Q230">
        <v>40</v>
      </c>
      <c r="R230" t="s">
        <v>90</v>
      </c>
      <c r="S230" t="s">
        <v>1214</v>
      </c>
      <c r="T230" s="105">
        <v>46024</v>
      </c>
      <c r="U230" s="105">
        <v>46387</v>
      </c>
      <c r="V230" t="s">
        <v>205</v>
      </c>
    </row>
    <row r="231" spans="1:22" x14ac:dyDescent="0.25">
      <c r="A231" s="12" t="str">
        <f t="shared" si="4"/>
        <v>2010.1.3</v>
      </c>
      <c r="B231" t="s">
        <v>205</v>
      </c>
      <c r="C231">
        <v>0</v>
      </c>
      <c r="D231" t="s">
        <v>72</v>
      </c>
      <c r="E231" t="s">
        <v>209</v>
      </c>
      <c r="F231" t="s">
        <v>12</v>
      </c>
      <c r="G231" t="s">
        <v>12</v>
      </c>
      <c r="H231" t="s">
        <v>12</v>
      </c>
      <c r="I231" t="s">
        <v>12</v>
      </c>
      <c r="J231" t="s">
        <v>12</v>
      </c>
      <c r="K231" t="s">
        <v>12</v>
      </c>
      <c r="L231" t="s">
        <v>12</v>
      </c>
      <c r="M231" t="s">
        <v>12</v>
      </c>
      <c r="N231" t="s">
        <v>12</v>
      </c>
      <c r="O231" t="s">
        <v>1215</v>
      </c>
      <c r="P231">
        <v>15</v>
      </c>
      <c r="Q231">
        <v>33</v>
      </c>
      <c r="R231" t="s">
        <v>90</v>
      </c>
      <c r="S231" t="s">
        <v>1216</v>
      </c>
      <c r="T231" s="105">
        <v>46024</v>
      </c>
      <c r="U231" s="105">
        <v>46387</v>
      </c>
      <c r="V231" t="s">
        <v>205</v>
      </c>
    </row>
    <row r="232" spans="1:22" x14ac:dyDescent="0.25">
      <c r="A232" s="12" t="str">
        <f t="shared" si="4"/>
        <v>2010.1.4</v>
      </c>
      <c r="B232" t="s">
        <v>205</v>
      </c>
      <c r="C232">
        <v>0</v>
      </c>
      <c r="D232" t="s">
        <v>72</v>
      </c>
      <c r="E232" t="s">
        <v>210</v>
      </c>
      <c r="F232" t="s">
        <v>12</v>
      </c>
      <c r="G232" t="s">
        <v>12</v>
      </c>
      <c r="H232" t="s">
        <v>12</v>
      </c>
      <c r="I232" t="s">
        <v>12</v>
      </c>
      <c r="J232" t="s">
        <v>12</v>
      </c>
      <c r="K232" t="s">
        <v>12</v>
      </c>
      <c r="L232" t="s">
        <v>12</v>
      </c>
      <c r="M232" t="s">
        <v>12</v>
      </c>
      <c r="N232" t="s">
        <v>12</v>
      </c>
      <c r="O232" t="s">
        <v>1217</v>
      </c>
      <c r="P232">
        <v>10</v>
      </c>
      <c r="Q232">
        <v>90</v>
      </c>
      <c r="R232" t="s">
        <v>90</v>
      </c>
      <c r="S232" t="s">
        <v>1218</v>
      </c>
      <c r="T232" s="105">
        <v>46024</v>
      </c>
      <c r="U232" s="105">
        <v>46387</v>
      </c>
      <c r="V232" t="s">
        <v>205</v>
      </c>
    </row>
    <row r="233" spans="1:22" x14ac:dyDescent="0.25">
      <c r="A233" s="12" t="str">
        <f t="shared" si="4"/>
        <v>2020.1</v>
      </c>
      <c r="B233" t="s">
        <v>201</v>
      </c>
      <c r="C233">
        <v>0</v>
      </c>
      <c r="D233" t="s">
        <v>65</v>
      </c>
      <c r="E233" t="s">
        <v>202</v>
      </c>
      <c r="F233" t="s">
        <v>67</v>
      </c>
      <c r="G233" t="s">
        <v>536</v>
      </c>
      <c r="H233" t="s">
        <v>537</v>
      </c>
      <c r="I233" t="s">
        <v>538</v>
      </c>
      <c r="J233" t="s">
        <v>12</v>
      </c>
      <c r="K233" t="s">
        <v>68</v>
      </c>
      <c r="L233" t="s">
        <v>1193</v>
      </c>
      <c r="M233" t="s">
        <v>94</v>
      </c>
      <c r="N233" t="s">
        <v>12</v>
      </c>
      <c r="O233" t="s">
        <v>1219</v>
      </c>
      <c r="P233">
        <v>100</v>
      </c>
      <c r="Q233">
        <v>65</v>
      </c>
      <c r="R233" t="s">
        <v>90</v>
      </c>
      <c r="S233" t="s">
        <v>1220</v>
      </c>
      <c r="T233" s="105">
        <v>46024</v>
      </c>
      <c r="U233" s="105">
        <v>46387</v>
      </c>
      <c r="V233" t="s">
        <v>201</v>
      </c>
    </row>
    <row r="234" spans="1:22" x14ac:dyDescent="0.25">
      <c r="A234" s="12" t="str">
        <f t="shared" si="4"/>
        <v>2020.1.1</v>
      </c>
      <c r="B234" t="s">
        <v>201</v>
      </c>
      <c r="C234">
        <v>0</v>
      </c>
      <c r="D234" t="s">
        <v>72</v>
      </c>
      <c r="E234" t="s">
        <v>203</v>
      </c>
      <c r="F234" t="s">
        <v>12</v>
      </c>
      <c r="G234" t="s">
        <v>12</v>
      </c>
      <c r="H234" t="s">
        <v>12</v>
      </c>
      <c r="I234" t="s">
        <v>12</v>
      </c>
      <c r="J234" t="s">
        <v>12</v>
      </c>
      <c r="K234" t="s">
        <v>12</v>
      </c>
      <c r="L234" t="s">
        <v>12</v>
      </c>
      <c r="M234" t="s">
        <v>12</v>
      </c>
      <c r="N234" t="s">
        <v>12</v>
      </c>
      <c r="O234" t="s">
        <v>1221</v>
      </c>
      <c r="P234">
        <v>50</v>
      </c>
      <c r="Q234">
        <v>2800</v>
      </c>
      <c r="R234" t="s">
        <v>70</v>
      </c>
      <c r="S234" t="s">
        <v>1222</v>
      </c>
      <c r="T234" s="105">
        <v>46024</v>
      </c>
      <c r="U234" s="105">
        <v>46387</v>
      </c>
      <c r="V234" t="s">
        <v>201</v>
      </c>
    </row>
    <row r="235" spans="1:22" x14ac:dyDescent="0.25">
      <c r="A235" s="12" t="str">
        <f t="shared" si="4"/>
        <v>2020.1.2</v>
      </c>
      <c r="B235" t="s">
        <v>201</v>
      </c>
      <c r="C235">
        <v>0</v>
      </c>
      <c r="D235" t="s">
        <v>72</v>
      </c>
      <c r="E235" t="s">
        <v>204</v>
      </c>
      <c r="F235" t="s">
        <v>12</v>
      </c>
      <c r="G235" t="s">
        <v>12</v>
      </c>
      <c r="H235" t="s">
        <v>12</v>
      </c>
      <c r="I235" t="s">
        <v>12</v>
      </c>
      <c r="J235" t="s">
        <v>12</v>
      </c>
      <c r="K235" t="s">
        <v>12</v>
      </c>
      <c r="L235" t="s">
        <v>12</v>
      </c>
      <c r="M235" t="s">
        <v>12</v>
      </c>
      <c r="N235" t="s">
        <v>12</v>
      </c>
      <c r="O235" t="s">
        <v>1223</v>
      </c>
      <c r="P235">
        <v>50</v>
      </c>
      <c r="Q235">
        <v>65</v>
      </c>
      <c r="R235" t="s">
        <v>90</v>
      </c>
      <c r="S235" t="s">
        <v>1224</v>
      </c>
      <c r="T235" s="105">
        <v>46024</v>
      </c>
      <c r="U235" s="105">
        <v>46387</v>
      </c>
      <c r="V235" t="s">
        <v>201</v>
      </c>
    </row>
    <row r="236" spans="1:22" x14ac:dyDescent="0.25">
      <c r="A236" s="12" t="str">
        <f t="shared" si="4"/>
        <v>2023.1</v>
      </c>
      <c r="B236" t="s">
        <v>182</v>
      </c>
      <c r="C236">
        <v>0</v>
      </c>
      <c r="D236" t="s">
        <v>65</v>
      </c>
      <c r="E236" t="s">
        <v>183</v>
      </c>
      <c r="F236" t="s">
        <v>82</v>
      </c>
      <c r="G236" t="s">
        <v>536</v>
      </c>
      <c r="H236" t="s">
        <v>537</v>
      </c>
      <c r="I236" t="s">
        <v>538</v>
      </c>
      <c r="J236" t="s">
        <v>12</v>
      </c>
      <c r="K236" t="s">
        <v>68</v>
      </c>
      <c r="L236" t="s">
        <v>1193</v>
      </c>
      <c r="M236" t="s">
        <v>12</v>
      </c>
      <c r="N236" t="s">
        <v>1225</v>
      </c>
      <c r="O236" t="s">
        <v>30</v>
      </c>
      <c r="P236">
        <v>20</v>
      </c>
      <c r="Q236">
        <v>100</v>
      </c>
      <c r="R236" t="s">
        <v>90</v>
      </c>
      <c r="S236" t="s">
        <v>1226</v>
      </c>
      <c r="T236" s="105">
        <v>46055</v>
      </c>
      <c r="U236" s="105">
        <v>46356</v>
      </c>
      <c r="V236" t="s">
        <v>182</v>
      </c>
    </row>
    <row r="237" spans="1:22" x14ac:dyDescent="0.25">
      <c r="A237" s="12" t="str">
        <f t="shared" si="4"/>
        <v>2023.1.1</v>
      </c>
      <c r="B237" t="s">
        <v>182</v>
      </c>
      <c r="C237">
        <v>0</v>
      </c>
      <c r="D237" t="s">
        <v>72</v>
      </c>
      <c r="E237" t="s">
        <v>184</v>
      </c>
      <c r="F237" t="s">
        <v>12</v>
      </c>
      <c r="G237" t="s">
        <v>12</v>
      </c>
      <c r="H237" t="s">
        <v>12</v>
      </c>
      <c r="I237" t="s">
        <v>12</v>
      </c>
      <c r="J237" t="s">
        <v>12</v>
      </c>
      <c r="K237" t="s">
        <v>12</v>
      </c>
      <c r="L237" t="s">
        <v>12</v>
      </c>
      <c r="M237" t="s">
        <v>12</v>
      </c>
      <c r="N237" t="s">
        <v>12</v>
      </c>
      <c r="O237" t="s">
        <v>1227</v>
      </c>
      <c r="P237">
        <v>10</v>
      </c>
      <c r="Q237">
        <v>2</v>
      </c>
      <c r="R237" t="s">
        <v>70</v>
      </c>
      <c r="S237" t="s">
        <v>1228</v>
      </c>
      <c r="T237" s="105">
        <v>46055</v>
      </c>
      <c r="U237" s="105">
        <v>46080</v>
      </c>
      <c r="V237" t="s">
        <v>182</v>
      </c>
    </row>
    <row r="238" spans="1:22" x14ac:dyDescent="0.25">
      <c r="A238" s="12" t="str">
        <f t="shared" si="4"/>
        <v>2023.1.2</v>
      </c>
      <c r="B238" t="s">
        <v>182</v>
      </c>
      <c r="C238">
        <v>0</v>
      </c>
      <c r="D238" t="s">
        <v>72</v>
      </c>
      <c r="E238" t="s">
        <v>185</v>
      </c>
      <c r="F238" t="s">
        <v>12</v>
      </c>
      <c r="G238" t="s">
        <v>12</v>
      </c>
      <c r="H238" t="s">
        <v>12</v>
      </c>
      <c r="I238" t="s">
        <v>12</v>
      </c>
      <c r="J238" t="s">
        <v>12</v>
      </c>
      <c r="K238" t="s">
        <v>12</v>
      </c>
      <c r="L238" t="s">
        <v>12</v>
      </c>
      <c r="M238" t="s">
        <v>12</v>
      </c>
      <c r="N238" t="s">
        <v>12</v>
      </c>
      <c r="O238" t="s">
        <v>31</v>
      </c>
      <c r="P238">
        <v>60</v>
      </c>
      <c r="Q238">
        <v>100</v>
      </c>
      <c r="R238" t="s">
        <v>90</v>
      </c>
      <c r="S238" t="s">
        <v>1229</v>
      </c>
      <c r="T238" s="105">
        <v>46055</v>
      </c>
      <c r="U238" s="105">
        <v>46356</v>
      </c>
      <c r="V238" t="s">
        <v>182</v>
      </c>
    </row>
    <row r="239" spans="1:22" x14ac:dyDescent="0.25">
      <c r="A239" s="12" t="str">
        <f t="shared" si="4"/>
        <v>2023.1.3</v>
      </c>
      <c r="B239" t="s">
        <v>182</v>
      </c>
      <c r="C239">
        <v>0</v>
      </c>
      <c r="D239" t="s">
        <v>72</v>
      </c>
      <c r="E239" t="s">
        <v>186</v>
      </c>
      <c r="F239" t="s">
        <v>12</v>
      </c>
      <c r="G239" t="s">
        <v>12</v>
      </c>
      <c r="H239" t="s">
        <v>12</v>
      </c>
      <c r="I239" t="s">
        <v>12</v>
      </c>
      <c r="J239" t="s">
        <v>12</v>
      </c>
      <c r="K239" t="s">
        <v>12</v>
      </c>
      <c r="L239" t="s">
        <v>12</v>
      </c>
      <c r="M239" t="s">
        <v>12</v>
      </c>
      <c r="N239" t="s">
        <v>12</v>
      </c>
      <c r="O239" t="s">
        <v>32</v>
      </c>
      <c r="P239">
        <v>30</v>
      </c>
      <c r="Q239">
        <v>100</v>
      </c>
      <c r="R239" t="s">
        <v>90</v>
      </c>
      <c r="S239" t="s">
        <v>1229</v>
      </c>
      <c r="T239" s="105">
        <v>46083</v>
      </c>
      <c r="U239" s="105">
        <v>46356</v>
      </c>
      <c r="V239" t="s">
        <v>182</v>
      </c>
    </row>
    <row r="240" spans="1:22" x14ac:dyDescent="0.25">
      <c r="A240" s="12" t="str">
        <f t="shared" si="4"/>
        <v>2023.2</v>
      </c>
      <c r="B240" t="s">
        <v>182</v>
      </c>
      <c r="C240">
        <v>0</v>
      </c>
      <c r="D240" t="s">
        <v>65</v>
      </c>
      <c r="E240" t="s">
        <v>187</v>
      </c>
      <c r="F240" t="s">
        <v>82</v>
      </c>
      <c r="G240" t="s">
        <v>536</v>
      </c>
      <c r="H240" t="s">
        <v>537</v>
      </c>
      <c r="I240" t="s">
        <v>538</v>
      </c>
      <c r="J240" t="s">
        <v>12</v>
      </c>
      <c r="K240" t="s">
        <v>68</v>
      </c>
      <c r="L240" t="s">
        <v>1193</v>
      </c>
      <c r="M240" t="s">
        <v>12</v>
      </c>
      <c r="N240" t="s">
        <v>1230</v>
      </c>
      <c r="O240" t="s">
        <v>1231</v>
      </c>
      <c r="P240">
        <v>20</v>
      </c>
      <c r="Q240">
        <v>100</v>
      </c>
      <c r="R240" t="s">
        <v>90</v>
      </c>
      <c r="S240" t="s">
        <v>1232</v>
      </c>
      <c r="T240" s="105">
        <v>46055</v>
      </c>
      <c r="U240" s="105">
        <v>46356</v>
      </c>
      <c r="V240" t="s">
        <v>182</v>
      </c>
    </row>
    <row r="241" spans="1:22" x14ac:dyDescent="0.25">
      <c r="A241" s="12" t="str">
        <f t="shared" si="4"/>
        <v>2023.2.1</v>
      </c>
      <c r="B241" t="s">
        <v>182</v>
      </c>
      <c r="C241">
        <v>0</v>
      </c>
      <c r="D241" t="s">
        <v>72</v>
      </c>
      <c r="E241" t="s">
        <v>189</v>
      </c>
      <c r="F241" t="s">
        <v>12</v>
      </c>
      <c r="G241" t="s">
        <v>12</v>
      </c>
      <c r="H241" t="s">
        <v>12</v>
      </c>
      <c r="I241" t="s">
        <v>12</v>
      </c>
      <c r="J241" t="s">
        <v>12</v>
      </c>
      <c r="K241" t="s">
        <v>12</v>
      </c>
      <c r="L241" t="s">
        <v>12</v>
      </c>
      <c r="M241" t="s">
        <v>12</v>
      </c>
      <c r="N241" t="s">
        <v>12</v>
      </c>
      <c r="O241" t="s">
        <v>1233</v>
      </c>
      <c r="P241">
        <v>10</v>
      </c>
      <c r="Q241">
        <v>3</v>
      </c>
      <c r="R241" t="s">
        <v>70</v>
      </c>
      <c r="S241" t="s">
        <v>1234</v>
      </c>
      <c r="T241" s="105">
        <v>46055</v>
      </c>
      <c r="U241" s="105">
        <v>46080</v>
      </c>
      <c r="V241" t="s">
        <v>182</v>
      </c>
    </row>
    <row r="242" spans="1:22" x14ac:dyDescent="0.25">
      <c r="A242" s="12" t="str">
        <f t="shared" si="4"/>
        <v>2023.2.2</v>
      </c>
      <c r="B242" t="s">
        <v>182</v>
      </c>
      <c r="C242">
        <v>0</v>
      </c>
      <c r="D242" t="s">
        <v>72</v>
      </c>
      <c r="E242" t="s">
        <v>190</v>
      </c>
      <c r="F242" t="s">
        <v>12</v>
      </c>
      <c r="G242" t="s">
        <v>12</v>
      </c>
      <c r="H242" t="s">
        <v>12</v>
      </c>
      <c r="I242" t="s">
        <v>12</v>
      </c>
      <c r="J242" t="s">
        <v>12</v>
      </c>
      <c r="K242" t="s">
        <v>12</v>
      </c>
      <c r="L242" t="s">
        <v>12</v>
      </c>
      <c r="M242" t="s">
        <v>12</v>
      </c>
      <c r="N242" t="s">
        <v>12</v>
      </c>
      <c r="O242" t="s">
        <v>33</v>
      </c>
      <c r="P242">
        <v>30</v>
      </c>
      <c r="Q242">
        <v>100</v>
      </c>
      <c r="R242" t="s">
        <v>90</v>
      </c>
      <c r="S242" t="s">
        <v>1229</v>
      </c>
      <c r="T242" s="105">
        <v>46083</v>
      </c>
      <c r="U242" s="105">
        <v>46356</v>
      </c>
      <c r="V242" t="s">
        <v>182</v>
      </c>
    </row>
    <row r="243" spans="1:22" x14ac:dyDescent="0.25">
      <c r="A243" s="12" t="str">
        <f t="shared" si="4"/>
        <v>2023.2.3</v>
      </c>
      <c r="B243" t="s">
        <v>182</v>
      </c>
      <c r="C243">
        <v>0</v>
      </c>
      <c r="D243" t="s">
        <v>72</v>
      </c>
      <c r="E243" t="s">
        <v>1235</v>
      </c>
      <c r="F243" t="s">
        <v>12</v>
      </c>
      <c r="G243" t="s">
        <v>12</v>
      </c>
      <c r="H243" t="s">
        <v>12</v>
      </c>
      <c r="I243" t="s">
        <v>12</v>
      </c>
      <c r="J243" t="s">
        <v>12</v>
      </c>
      <c r="K243" t="s">
        <v>12</v>
      </c>
      <c r="L243" t="s">
        <v>12</v>
      </c>
      <c r="M243" t="s">
        <v>12</v>
      </c>
      <c r="N243" t="s">
        <v>12</v>
      </c>
      <c r="O243" t="s">
        <v>34</v>
      </c>
      <c r="P243">
        <v>30</v>
      </c>
      <c r="Q243">
        <v>100</v>
      </c>
      <c r="R243" t="s">
        <v>90</v>
      </c>
      <c r="S243" t="s">
        <v>1229</v>
      </c>
      <c r="T243" s="105">
        <v>46083</v>
      </c>
      <c r="U243" s="105">
        <v>46356</v>
      </c>
      <c r="V243" t="s">
        <v>182</v>
      </c>
    </row>
    <row r="244" spans="1:22" x14ac:dyDescent="0.25">
      <c r="A244" s="12" t="str">
        <f t="shared" si="4"/>
        <v>2023.2.4</v>
      </c>
      <c r="B244" t="s">
        <v>182</v>
      </c>
      <c r="C244">
        <v>0</v>
      </c>
      <c r="D244" t="s">
        <v>72</v>
      </c>
      <c r="E244" t="s">
        <v>1236</v>
      </c>
      <c r="F244" t="s">
        <v>12</v>
      </c>
      <c r="G244" t="s">
        <v>12</v>
      </c>
      <c r="H244" t="s">
        <v>12</v>
      </c>
      <c r="I244" t="s">
        <v>12</v>
      </c>
      <c r="J244" t="s">
        <v>12</v>
      </c>
      <c r="K244" t="s">
        <v>12</v>
      </c>
      <c r="L244" t="s">
        <v>12</v>
      </c>
      <c r="M244" t="s">
        <v>12</v>
      </c>
      <c r="N244" t="s">
        <v>12</v>
      </c>
      <c r="O244" t="s">
        <v>1237</v>
      </c>
      <c r="P244">
        <v>30</v>
      </c>
      <c r="Q244">
        <v>100</v>
      </c>
      <c r="R244" t="s">
        <v>90</v>
      </c>
      <c r="S244" t="s">
        <v>1238</v>
      </c>
      <c r="T244" s="105">
        <v>46083</v>
      </c>
      <c r="U244" s="105">
        <v>46356</v>
      </c>
      <c r="V244" t="s">
        <v>182</v>
      </c>
    </row>
    <row r="245" spans="1:22" x14ac:dyDescent="0.25">
      <c r="A245" s="12" t="str">
        <f t="shared" si="4"/>
        <v>2023.3</v>
      </c>
      <c r="B245" t="s">
        <v>182</v>
      </c>
      <c r="C245">
        <v>0</v>
      </c>
      <c r="D245" t="s">
        <v>65</v>
      </c>
      <c r="E245" t="s">
        <v>191</v>
      </c>
      <c r="F245" t="s">
        <v>82</v>
      </c>
      <c r="G245" t="s">
        <v>536</v>
      </c>
      <c r="H245" t="s">
        <v>537</v>
      </c>
      <c r="I245" t="s">
        <v>538</v>
      </c>
      <c r="J245" t="s">
        <v>12</v>
      </c>
      <c r="K245" t="s">
        <v>68</v>
      </c>
      <c r="L245" t="s">
        <v>1193</v>
      </c>
      <c r="M245" t="s">
        <v>12</v>
      </c>
      <c r="N245" t="s">
        <v>1180</v>
      </c>
      <c r="O245" t="s">
        <v>1239</v>
      </c>
      <c r="P245">
        <v>20</v>
      </c>
      <c r="Q245">
        <v>2</v>
      </c>
      <c r="R245" t="s">
        <v>70</v>
      </c>
      <c r="S245" t="s">
        <v>1240</v>
      </c>
      <c r="T245" s="105">
        <v>46055</v>
      </c>
      <c r="U245" s="105">
        <v>46356</v>
      </c>
      <c r="V245" t="s">
        <v>182</v>
      </c>
    </row>
    <row r="246" spans="1:22" x14ac:dyDescent="0.25">
      <c r="A246" s="12" t="str">
        <f t="shared" si="4"/>
        <v>2023.3.1</v>
      </c>
      <c r="B246" t="s">
        <v>182</v>
      </c>
      <c r="C246">
        <v>0</v>
      </c>
      <c r="D246" t="s">
        <v>72</v>
      </c>
      <c r="E246" t="s">
        <v>192</v>
      </c>
      <c r="F246" t="s">
        <v>12</v>
      </c>
      <c r="G246" t="s">
        <v>12</v>
      </c>
      <c r="H246" t="s">
        <v>12</v>
      </c>
      <c r="I246" t="s">
        <v>12</v>
      </c>
      <c r="J246" t="s">
        <v>12</v>
      </c>
      <c r="K246" t="s">
        <v>12</v>
      </c>
      <c r="L246" t="s">
        <v>12</v>
      </c>
      <c r="M246" t="s">
        <v>12</v>
      </c>
      <c r="N246" t="s">
        <v>12</v>
      </c>
      <c r="O246" t="s">
        <v>1241</v>
      </c>
      <c r="P246">
        <v>20</v>
      </c>
      <c r="Q246">
        <v>1</v>
      </c>
      <c r="R246" t="s">
        <v>70</v>
      </c>
      <c r="S246" t="s">
        <v>1242</v>
      </c>
      <c r="T246" s="105">
        <v>46055</v>
      </c>
      <c r="U246" s="105">
        <v>46080</v>
      </c>
      <c r="V246" t="s">
        <v>182</v>
      </c>
    </row>
    <row r="247" spans="1:22" x14ac:dyDescent="0.25">
      <c r="A247" s="12" t="str">
        <f t="shared" si="4"/>
        <v>2023.3.2</v>
      </c>
      <c r="B247" t="s">
        <v>182</v>
      </c>
      <c r="C247">
        <v>0</v>
      </c>
      <c r="D247" t="s">
        <v>72</v>
      </c>
      <c r="E247" t="s">
        <v>193</v>
      </c>
      <c r="F247" t="s">
        <v>12</v>
      </c>
      <c r="G247" t="s">
        <v>12</v>
      </c>
      <c r="H247" t="s">
        <v>12</v>
      </c>
      <c r="I247" t="s">
        <v>12</v>
      </c>
      <c r="J247" t="s">
        <v>12</v>
      </c>
      <c r="K247" t="s">
        <v>12</v>
      </c>
      <c r="L247" t="s">
        <v>12</v>
      </c>
      <c r="M247" t="s">
        <v>12</v>
      </c>
      <c r="N247" t="s">
        <v>12</v>
      </c>
      <c r="O247" t="s">
        <v>1243</v>
      </c>
      <c r="P247">
        <v>80</v>
      </c>
      <c r="Q247">
        <v>2</v>
      </c>
      <c r="R247" t="s">
        <v>70</v>
      </c>
      <c r="S247" t="s">
        <v>1240</v>
      </c>
      <c r="T247" s="105">
        <v>46083</v>
      </c>
      <c r="U247" s="105">
        <v>46356</v>
      </c>
      <c r="V247" t="s">
        <v>182</v>
      </c>
    </row>
    <row r="248" spans="1:22" x14ac:dyDescent="0.25">
      <c r="A248" s="12" t="str">
        <f t="shared" si="4"/>
        <v>2023.4</v>
      </c>
      <c r="B248" t="s">
        <v>182</v>
      </c>
      <c r="C248">
        <v>0</v>
      </c>
      <c r="D248" t="s">
        <v>65</v>
      </c>
      <c r="E248" t="s">
        <v>194</v>
      </c>
      <c r="F248" t="s">
        <v>82</v>
      </c>
      <c r="G248" t="s">
        <v>536</v>
      </c>
      <c r="H248" t="s">
        <v>537</v>
      </c>
      <c r="I248" t="s">
        <v>538</v>
      </c>
      <c r="J248" t="s">
        <v>12</v>
      </c>
      <c r="K248" t="s">
        <v>68</v>
      </c>
      <c r="L248" t="s">
        <v>1193</v>
      </c>
      <c r="M248" t="s">
        <v>12</v>
      </c>
      <c r="N248" t="s">
        <v>1244</v>
      </c>
      <c r="O248" t="s">
        <v>35</v>
      </c>
      <c r="P248">
        <v>20</v>
      </c>
      <c r="Q248">
        <v>2</v>
      </c>
      <c r="R248" t="s">
        <v>70</v>
      </c>
      <c r="S248" t="s">
        <v>1245</v>
      </c>
      <c r="T248" s="105">
        <v>46055</v>
      </c>
      <c r="U248" s="105">
        <v>46367</v>
      </c>
      <c r="V248" t="s">
        <v>182</v>
      </c>
    </row>
    <row r="249" spans="1:22" x14ac:dyDescent="0.25">
      <c r="A249" s="12" t="str">
        <f t="shared" si="4"/>
        <v>2023.4.1</v>
      </c>
      <c r="B249" t="s">
        <v>182</v>
      </c>
      <c r="C249">
        <v>0</v>
      </c>
      <c r="D249" t="s">
        <v>72</v>
      </c>
      <c r="E249" t="s">
        <v>195</v>
      </c>
      <c r="F249" t="s">
        <v>12</v>
      </c>
      <c r="G249" t="s">
        <v>12</v>
      </c>
      <c r="H249" t="s">
        <v>12</v>
      </c>
      <c r="I249" t="s">
        <v>12</v>
      </c>
      <c r="J249" t="s">
        <v>12</v>
      </c>
      <c r="K249" t="s">
        <v>12</v>
      </c>
      <c r="L249" t="s">
        <v>12</v>
      </c>
      <c r="M249" t="s">
        <v>12</v>
      </c>
      <c r="N249" t="s">
        <v>12</v>
      </c>
      <c r="O249" t="s">
        <v>36</v>
      </c>
      <c r="P249">
        <v>10</v>
      </c>
      <c r="Q249">
        <v>1</v>
      </c>
      <c r="R249" t="s">
        <v>70</v>
      </c>
      <c r="S249" t="s">
        <v>1246</v>
      </c>
      <c r="T249" s="105">
        <v>46055</v>
      </c>
      <c r="U249" s="105">
        <v>46080</v>
      </c>
      <c r="V249" t="s">
        <v>182</v>
      </c>
    </row>
    <row r="250" spans="1:22" x14ac:dyDescent="0.25">
      <c r="A250" s="12" t="str">
        <f t="shared" si="4"/>
        <v>2023.4.2</v>
      </c>
      <c r="B250" t="s">
        <v>182</v>
      </c>
      <c r="C250">
        <v>0</v>
      </c>
      <c r="D250" t="s">
        <v>72</v>
      </c>
      <c r="E250" t="s">
        <v>196</v>
      </c>
      <c r="F250" t="s">
        <v>12</v>
      </c>
      <c r="G250" t="s">
        <v>12</v>
      </c>
      <c r="H250" t="s">
        <v>12</v>
      </c>
      <c r="I250" t="s">
        <v>12</v>
      </c>
      <c r="J250" t="s">
        <v>12</v>
      </c>
      <c r="K250" t="s">
        <v>12</v>
      </c>
      <c r="L250" t="s">
        <v>12</v>
      </c>
      <c r="M250" t="s">
        <v>12</v>
      </c>
      <c r="N250" t="s">
        <v>12</v>
      </c>
      <c r="O250" t="s">
        <v>37</v>
      </c>
      <c r="P250">
        <v>60</v>
      </c>
      <c r="Q250">
        <v>2</v>
      </c>
      <c r="R250" t="s">
        <v>70</v>
      </c>
      <c r="S250" t="s">
        <v>1247</v>
      </c>
      <c r="T250" s="105">
        <v>46083</v>
      </c>
      <c r="U250" s="105">
        <v>46356</v>
      </c>
      <c r="V250" t="s">
        <v>182</v>
      </c>
    </row>
    <row r="251" spans="1:22" x14ac:dyDescent="0.25">
      <c r="A251" s="12" t="str">
        <f t="shared" si="4"/>
        <v>2023.4.3</v>
      </c>
      <c r="B251" t="s">
        <v>182</v>
      </c>
      <c r="C251">
        <v>0</v>
      </c>
      <c r="D251" t="s">
        <v>72</v>
      </c>
      <c r="E251" t="s">
        <v>197</v>
      </c>
      <c r="F251" t="s">
        <v>12</v>
      </c>
      <c r="G251" t="s">
        <v>12</v>
      </c>
      <c r="H251" t="s">
        <v>12</v>
      </c>
      <c r="I251" t="s">
        <v>12</v>
      </c>
      <c r="J251" t="s">
        <v>12</v>
      </c>
      <c r="K251" t="s">
        <v>12</v>
      </c>
      <c r="L251" t="s">
        <v>12</v>
      </c>
      <c r="M251" t="s">
        <v>12</v>
      </c>
      <c r="N251" t="s">
        <v>12</v>
      </c>
      <c r="O251" t="s">
        <v>38</v>
      </c>
      <c r="P251">
        <v>30</v>
      </c>
      <c r="Q251">
        <v>2</v>
      </c>
      <c r="R251" t="s">
        <v>70</v>
      </c>
      <c r="S251" t="s">
        <v>1248</v>
      </c>
      <c r="T251" s="105">
        <v>46083</v>
      </c>
      <c r="U251" s="105">
        <v>46367</v>
      </c>
      <c r="V251" t="s">
        <v>182</v>
      </c>
    </row>
    <row r="252" spans="1:22" x14ac:dyDescent="0.25">
      <c r="A252" s="12" t="str">
        <f t="shared" si="4"/>
        <v>2023.5</v>
      </c>
      <c r="B252" t="s">
        <v>182</v>
      </c>
      <c r="C252">
        <v>0</v>
      </c>
      <c r="D252" t="s">
        <v>65</v>
      </c>
      <c r="E252" t="s">
        <v>198</v>
      </c>
      <c r="F252" t="s">
        <v>67</v>
      </c>
      <c r="G252" t="s">
        <v>536</v>
      </c>
      <c r="H252" t="s">
        <v>537</v>
      </c>
      <c r="I252" t="s">
        <v>538</v>
      </c>
      <c r="J252" t="s">
        <v>12</v>
      </c>
      <c r="K252" t="s">
        <v>68</v>
      </c>
      <c r="L252" t="s">
        <v>1193</v>
      </c>
      <c r="M252" t="s">
        <v>539</v>
      </c>
      <c r="N252" t="s">
        <v>12</v>
      </c>
      <c r="O252" t="s">
        <v>1249</v>
      </c>
      <c r="P252">
        <v>20</v>
      </c>
      <c r="Q252">
        <v>1</v>
      </c>
      <c r="R252" t="s">
        <v>70</v>
      </c>
      <c r="S252" t="s">
        <v>1250</v>
      </c>
      <c r="T252" s="105">
        <v>46055</v>
      </c>
      <c r="U252" s="105">
        <v>46356</v>
      </c>
      <c r="V252" t="s">
        <v>182</v>
      </c>
    </row>
    <row r="253" spans="1:22" x14ac:dyDescent="0.25">
      <c r="A253" s="12" t="str">
        <f t="shared" si="4"/>
        <v>2023.5.1</v>
      </c>
      <c r="B253" t="s">
        <v>182</v>
      </c>
      <c r="C253">
        <v>0</v>
      </c>
      <c r="D253" t="s">
        <v>72</v>
      </c>
      <c r="E253" t="s">
        <v>199</v>
      </c>
      <c r="F253" t="s">
        <v>12</v>
      </c>
      <c r="G253" t="s">
        <v>12</v>
      </c>
      <c r="H253" t="s">
        <v>12</v>
      </c>
      <c r="I253" t="s">
        <v>12</v>
      </c>
      <c r="J253" t="s">
        <v>12</v>
      </c>
      <c r="K253" t="s">
        <v>12</v>
      </c>
      <c r="L253" t="s">
        <v>12</v>
      </c>
      <c r="M253" t="s">
        <v>12</v>
      </c>
      <c r="N253" t="s">
        <v>12</v>
      </c>
      <c r="O253" t="s">
        <v>1251</v>
      </c>
      <c r="P253">
        <v>50</v>
      </c>
      <c r="Q253">
        <v>1</v>
      </c>
      <c r="R253" t="s">
        <v>70</v>
      </c>
      <c r="S253" t="s">
        <v>1252</v>
      </c>
      <c r="T253" s="105">
        <v>46055</v>
      </c>
      <c r="U253" s="105">
        <v>46203</v>
      </c>
      <c r="V253" t="s">
        <v>182</v>
      </c>
    </row>
    <row r="254" spans="1:22" x14ac:dyDescent="0.25">
      <c r="A254" s="12" t="str">
        <f t="shared" si="4"/>
        <v>2023.5.2</v>
      </c>
      <c r="B254" t="s">
        <v>182</v>
      </c>
      <c r="C254">
        <v>0</v>
      </c>
      <c r="D254" t="s">
        <v>72</v>
      </c>
      <c r="E254" t="s">
        <v>200</v>
      </c>
      <c r="F254" t="s">
        <v>12</v>
      </c>
      <c r="G254" t="s">
        <v>12</v>
      </c>
      <c r="H254" t="s">
        <v>12</v>
      </c>
      <c r="I254" t="s">
        <v>12</v>
      </c>
      <c r="J254" t="s">
        <v>12</v>
      </c>
      <c r="K254" t="s">
        <v>12</v>
      </c>
      <c r="L254" t="s">
        <v>12</v>
      </c>
      <c r="M254" t="s">
        <v>12</v>
      </c>
      <c r="N254" t="s">
        <v>12</v>
      </c>
      <c r="O254" t="s">
        <v>1253</v>
      </c>
      <c r="P254">
        <v>50</v>
      </c>
      <c r="Q254">
        <v>1</v>
      </c>
      <c r="R254" t="s">
        <v>70</v>
      </c>
      <c r="S254" t="s">
        <v>1250</v>
      </c>
      <c r="T254" s="105">
        <v>46204</v>
      </c>
      <c r="U254" s="105">
        <v>46356</v>
      </c>
      <c r="V254" t="s">
        <v>182</v>
      </c>
    </row>
    <row r="255" spans="1:22" x14ac:dyDescent="0.25">
      <c r="A255" s="12" t="str">
        <f t="shared" si="4"/>
        <v>3000.1</v>
      </c>
      <c r="B255" t="s">
        <v>426</v>
      </c>
      <c r="C255">
        <v>0</v>
      </c>
      <c r="D255" t="s">
        <v>65</v>
      </c>
      <c r="E255" t="s">
        <v>440</v>
      </c>
      <c r="F255" t="s">
        <v>67</v>
      </c>
      <c r="G255" t="s">
        <v>536</v>
      </c>
      <c r="H255" t="s">
        <v>537</v>
      </c>
      <c r="I255" t="s">
        <v>538</v>
      </c>
      <c r="J255" t="s">
        <v>12</v>
      </c>
      <c r="K255" t="s">
        <v>68</v>
      </c>
      <c r="L255" t="s">
        <v>1254</v>
      </c>
      <c r="M255" t="s">
        <v>152</v>
      </c>
      <c r="N255" t="s">
        <v>1255</v>
      </c>
      <c r="O255" t="s">
        <v>1256</v>
      </c>
      <c r="P255">
        <v>12</v>
      </c>
      <c r="Q255">
        <v>8</v>
      </c>
      <c r="R255" t="s">
        <v>70</v>
      </c>
      <c r="S255" t="s">
        <v>1257</v>
      </c>
      <c r="T255" s="105">
        <v>46041</v>
      </c>
      <c r="U255" s="105">
        <v>46386</v>
      </c>
      <c r="V255" t="s">
        <v>426</v>
      </c>
    </row>
    <row r="256" spans="1:22" x14ac:dyDescent="0.25">
      <c r="A256" s="12" t="str">
        <f t="shared" si="4"/>
        <v>3000.1.1</v>
      </c>
      <c r="B256" t="s">
        <v>426</v>
      </c>
      <c r="C256">
        <v>0</v>
      </c>
      <c r="D256" t="s">
        <v>72</v>
      </c>
      <c r="E256" t="s">
        <v>441</v>
      </c>
      <c r="F256" t="s">
        <v>12</v>
      </c>
      <c r="G256" t="s">
        <v>12</v>
      </c>
      <c r="H256" t="s">
        <v>12</v>
      </c>
      <c r="I256" t="s">
        <v>12</v>
      </c>
      <c r="J256" t="s">
        <v>12</v>
      </c>
      <c r="K256" t="s">
        <v>12</v>
      </c>
      <c r="L256" t="s">
        <v>12</v>
      </c>
      <c r="M256" t="s">
        <v>12</v>
      </c>
      <c r="N256" t="s">
        <v>12</v>
      </c>
      <c r="O256" t="s">
        <v>1258</v>
      </c>
      <c r="P256">
        <v>25</v>
      </c>
      <c r="Q256">
        <v>1</v>
      </c>
      <c r="R256" t="s">
        <v>70</v>
      </c>
      <c r="S256" t="s">
        <v>1259</v>
      </c>
      <c r="T256" s="105">
        <v>46041</v>
      </c>
      <c r="U256" s="105">
        <v>46062</v>
      </c>
      <c r="V256" t="s">
        <v>426</v>
      </c>
    </row>
    <row r="257" spans="1:22" x14ac:dyDescent="0.25">
      <c r="A257" s="12" t="str">
        <f t="shared" si="4"/>
        <v>3000.1.2</v>
      </c>
      <c r="B257" t="s">
        <v>426</v>
      </c>
      <c r="C257">
        <v>0</v>
      </c>
      <c r="D257" t="s">
        <v>72</v>
      </c>
      <c r="E257" t="s">
        <v>442</v>
      </c>
      <c r="F257" t="s">
        <v>12</v>
      </c>
      <c r="G257" t="s">
        <v>12</v>
      </c>
      <c r="H257" t="s">
        <v>12</v>
      </c>
      <c r="I257" t="s">
        <v>12</v>
      </c>
      <c r="J257" t="s">
        <v>12</v>
      </c>
      <c r="K257" t="s">
        <v>12</v>
      </c>
      <c r="L257" t="s">
        <v>12</v>
      </c>
      <c r="M257" t="s">
        <v>12</v>
      </c>
      <c r="N257" t="s">
        <v>12</v>
      </c>
      <c r="O257" t="s">
        <v>1260</v>
      </c>
      <c r="P257">
        <v>75</v>
      </c>
      <c r="Q257">
        <v>8</v>
      </c>
      <c r="R257" t="s">
        <v>70</v>
      </c>
      <c r="S257" t="s">
        <v>1261</v>
      </c>
      <c r="T257" s="105">
        <v>46063</v>
      </c>
      <c r="U257" s="105">
        <v>46386</v>
      </c>
      <c r="V257" t="s">
        <v>426</v>
      </c>
    </row>
    <row r="258" spans="1:22" x14ac:dyDescent="0.25">
      <c r="A258" s="12" t="str">
        <f t="shared" si="4"/>
        <v>3000.2</v>
      </c>
      <c r="B258" t="s">
        <v>426</v>
      </c>
      <c r="C258">
        <v>0</v>
      </c>
      <c r="D258" t="s">
        <v>65</v>
      </c>
      <c r="E258" t="s">
        <v>443</v>
      </c>
      <c r="F258" t="s">
        <v>67</v>
      </c>
      <c r="G258" t="s">
        <v>530</v>
      </c>
      <c r="H258" t="s">
        <v>531</v>
      </c>
      <c r="I258" t="s">
        <v>532</v>
      </c>
      <c r="J258" t="s">
        <v>12</v>
      </c>
      <c r="K258" t="s">
        <v>83</v>
      </c>
      <c r="L258" t="s">
        <v>13</v>
      </c>
      <c r="M258" t="s">
        <v>211</v>
      </c>
      <c r="N258" t="s">
        <v>1255</v>
      </c>
      <c r="O258" t="s">
        <v>1262</v>
      </c>
      <c r="P258">
        <v>11</v>
      </c>
      <c r="Q258">
        <v>4</v>
      </c>
      <c r="R258" t="s">
        <v>70</v>
      </c>
      <c r="S258" t="s">
        <v>1263</v>
      </c>
      <c r="T258" s="105">
        <v>46041</v>
      </c>
      <c r="U258" s="105">
        <v>46386</v>
      </c>
      <c r="V258" t="s">
        <v>1264</v>
      </c>
    </row>
    <row r="259" spans="1:22" x14ac:dyDescent="0.25">
      <c r="A259" s="12" t="str">
        <f t="shared" si="4"/>
        <v>3000.2.1</v>
      </c>
      <c r="B259" t="s">
        <v>426</v>
      </c>
      <c r="C259">
        <v>0</v>
      </c>
      <c r="D259" t="s">
        <v>72</v>
      </c>
      <c r="E259" t="s">
        <v>444</v>
      </c>
      <c r="F259" t="s">
        <v>12</v>
      </c>
      <c r="G259" t="s">
        <v>12</v>
      </c>
      <c r="H259" t="s">
        <v>12</v>
      </c>
      <c r="I259" t="s">
        <v>12</v>
      </c>
      <c r="J259" t="s">
        <v>12</v>
      </c>
      <c r="K259" t="s">
        <v>12</v>
      </c>
      <c r="L259" t="s">
        <v>12</v>
      </c>
      <c r="M259" t="s">
        <v>12</v>
      </c>
      <c r="N259" t="s">
        <v>12</v>
      </c>
      <c r="O259" t="s">
        <v>1265</v>
      </c>
      <c r="P259">
        <v>25</v>
      </c>
      <c r="Q259">
        <v>1</v>
      </c>
      <c r="R259" t="s">
        <v>70</v>
      </c>
      <c r="S259" t="s">
        <v>1266</v>
      </c>
      <c r="T259" s="105">
        <v>46041</v>
      </c>
      <c r="U259" s="105">
        <v>46069</v>
      </c>
      <c r="V259" t="s">
        <v>1267</v>
      </c>
    </row>
    <row r="260" spans="1:22" x14ac:dyDescent="0.25">
      <c r="A260" s="12" t="str">
        <f t="shared" ref="A260:A323" si="5">+E260</f>
        <v>3000.2.2</v>
      </c>
      <c r="B260" t="s">
        <v>426</v>
      </c>
      <c r="C260">
        <v>0</v>
      </c>
      <c r="D260" t="s">
        <v>761</v>
      </c>
      <c r="E260" t="s">
        <v>445</v>
      </c>
      <c r="F260" t="s">
        <v>12</v>
      </c>
      <c r="G260" t="s">
        <v>12</v>
      </c>
      <c r="H260" t="s">
        <v>12</v>
      </c>
      <c r="I260" t="s">
        <v>12</v>
      </c>
      <c r="J260" t="s">
        <v>12</v>
      </c>
      <c r="K260" t="s">
        <v>12</v>
      </c>
      <c r="L260" t="s">
        <v>12</v>
      </c>
      <c r="M260" t="s">
        <v>12</v>
      </c>
      <c r="N260" t="s">
        <v>12</v>
      </c>
      <c r="O260" t="s">
        <v>1268</v>
      </c>
      <c r="P260">
        <v>0</v>
      </c>
      <c r="Q260">
        <v>1</v>
      </c>
      <c r="R260" t="s">
        <v>70</v>
      </c>
      <c r="S260" t="s">
        <v>1269</v>
      </c>
      <c r="T260" s="105">
        <v>46070</v>
      </c>
      <c r="U260" s="105">
        <v>46112</v>
      </c>
      <c r="V260" t="s">
        <v>139</v>
      </c>
    </row>
    <row r="261" spans="1:22" x14ac:dyDescent="0.25">
      <c r="A261" s="12" t="str">
        <f t="shared" si="5"/>
        <v>3000.2.3</v>
      </c>
      <c r="B261" t="s">
        <v>426</v>
      </c>
      <c r="C261">
        <v>0</v>
      </c>
      <c r="D261" t="s">
        <v>72</v>
      </c>
      <c r="E261" t="s">
        <v>446</v>
      </c>
      <c r="F261" t="s">
        <v>12</v>
      </c>
      <c r="G261" t="s">
        <v>12</v>
      </c>
      <c r="H261" t="s">
        <v>12</v>
      </c>
      <c r="I261" t="s">
        <v>12</v>
      </c>
      <c r="J261" t="s">
        <v>12</v>
      </c>
      <c r="K261" t="s">
        <v>12</v>
      </c>
      <c r="L261" t="s">
        <v>12</v>
      </c>
      <c r="M261" t="s">
        <v>12</v>
      </c>
      <c r="N261" t="s">
        <v>12</v>
      </c>
      <c r="O261" t="s">
        <v>1270</v>
      </c>
      <c r="P261">
        <v>75</v>
      </c>
      <c r="Q261">
        <v>4</v>
      </c>
      <c r="R261" t="s">
        <v>70</v>
      </c>
      <c r="S261" t="s">
        <v>1263</v>
      </c>
      <c r="T261" s="105">
        <v>46118</v>
      </c>
      <c r="U261" s="105">
        <v>46386</v>
      </c>
      <c r="V261" t="s">
        <v>1271</v>
      </c>
    </row>
    <row r="262" spans="1:22" x14ac:dyDescent="0.25">
      <c r="A262" s="12" t="str">
        <f t="shared" si="5"/>
        <v>3000.3</v>
      </c>
      <c r="B262" t="s">
        <v>426</v>
      </c>
      <c r="C262">
        <v>0</v>
      </c>
      <c r="D262" t="s">
        <v>65</v>
      </c>
      <c r="E262" t="s">
        <v>447</v>
      </c>
      <c r="F262" t="s">
        <v>67</v>
      </c>
      <c r="G262" t="s">
        <v>536</v>
      </c>
      <c r="H262" t="s">
        <v>537</v>
      </c>
      <c r="I262" t="s">
        <v>538</v>
      </c>
      <c r="J262" t="s">
        <v>12</v>
      </c>
      <c r="K262" t="s">
        <v>68</v>
      </c>
      <c r="L262" t="s">
        <v>13</v>
      </c>
      <c r="M262" t="s">
        <v>152</v>
      </c>
      <c r="N262" t="s">
        <v>1255</v>
      </c>
      <c r="O262" t="s">
        <v>1272</v>
      </c>
      <c r="P262">
        <v>11</v>
      </c>
      <c r="Q262">
        <v>11</v>
      </c>
      <c r="R262" t="s">
        <v>70</v>
      </c>
      <c r="S262" t="s">
        <v>1273</v>
      </c>
      <c r="T262" s="105">
        <v>46055</v>
      </c>
      <c r="U262" s="105">
        <v>46386</v>
      </c>
      <c r="V262" t="s">
        <v>426</v>
      </c>
    </row>
    <row r="263" spans="1:22" x14ac:dyDescent="0.25">
      <c r="A263" s="12" t="str">
        <f t="shared" si="5"/>
        <v>3000.3.1</v>
      </c>
      <c r="B263" t="s">
        <v>426</v>
      </c>
      <c r="C263">
        <v>0</v>
      </c>
      <c r="D263" t="s">
        <v>72</v>
      </c>
      <c r="E263" t="s">
        <v>448</v>
      </c>
      <c r="F263" t="s">
        <v>12</v>
      </c>
      <c r="G263" t="s">
        <v>12</v>
      </c>
      <c r="H263" t="s">
        <v>12</v>
      </c>
      <c r="I263" t="s">
        <v>12</v>
      </c>
      <c r="J263" t="s">
        <v>12</v>
      </c>
      <c r="K263" t="s">
        <v>12</v>
      </c>
      <c r="L263" t="s">
        <v>12</v>
      </c>
      <c r="M263" t="s">
        <v>12</v>
      </c>
      <c r="N263" t="s">
        <v>12</v>
      </c>
      <c r="O263" t="s">
        <v>1274</v>
      </c>
      <c r="P263">
        <v>25</v>
      </c>
      <c r="Q263">
        <v>11</v>
      </c>
      <c r="R263" t="s">
        <v>70</v>
      </c>
      <c r="S263" t="s">
        <v>1275</v>
      </c>
      <c r="T263" s="105">
        <v>46055</v>
      </c>
      <c r="U263" s="105">
        <v>46386</v>
      </c>
      <c r="V263" t="s">
        <v>426</v>
      </c>
    </row>
    <row r="264" spans="1:22" x14ac:dyDescent="0.25">
      <c r="A264" s="12" t="str">
        <f t="shared" si="5"/>
        <v>3000.3.2</v>
      </c>
      <c r="B264" t="s">
        <v>426</v>
      </c>
      <c r="C264">
        <v>0</v>
      </c>
      <c r="D264" t="s">
        <v>72</v>
      </c>
      <c r="E264" t="s">
        <v>449</v>
      </c>
      <c r="F264" t="s">
        <v>12</v>
      </c>
      <c r="G264" t="s">
        <v>12</v>
      </c>
      <c r="H264" t="s">
        <v>12</v>
      </c>
      <c r="I264" t="s">
        <v>12</v>
      </c>
      <c r="J264" t="s">
        <v>12</v>
      </c>
      <c r="K264" t="s">
        <v>12</v>
      </c>
      <c r="L264" t="s">
        <v>12</v>
      </c>
      <c r="M264" t="s">
        <v>12</v>
      </c>
      <c r="N264" t="s">
        <v>12</v>
      </c>
      <c r="O264" t="s">
        <v>1276</v>
      </c>
      <c r="P264">
        <v>75</v>
      </c>
      <c r="Q264">
        <v>11</v>
      </c>
      <c r="R264" t="s">
        <v>70</v>
      </c>
      <c r="S264" t="s">
        <v>1273</v>
      </c>
      <c r="T264" s="105">
        <v>46055</v>
      </c>
      <c r="U264" s="105">
        <v>46386</v>
      </c>
      <c r="V264" t="s">
        <v>426</v>
      </c>
    </row>
    <row r="265" spans="1:22" x14ac:dyDescent="0.25">
      <c r="A265" s="12" t="str">
        <f t="shared" si="5"/>
        <v>3000.4</v>
      </c>
      <c r="B265" t="s">
        <v>426</v>
      </c>
      <c r="C265">
        <v>0</v>
      </c>
      <c r="D265" t="s">
        <v>65</v>
      </c>
      <c r="E265" t="s">
        <v>450</v>
      </c>
      <c r="F265" t="s">
        <v>67</v>
      </c>
      <c r="G265" t="s">
        <v>524</v>
      </c>
      <c r="H265" t="s">
        <v>525</v>
      </c>
      <c r="I265" t="s">
        <v>838</v>
      </c>
      <c r="J265" t="s">
        <v>12</v>
      </c>
      <c r="K265" t="s">
        <v>83</v>
      </c>
      <c r="L265" t="s">
        <v>13</v>
      </c>
      <c r="M265" t="s">
        <v>152</v>
      </c>
      <c r="N265" t="s">
        <v>1255</v>
      </c>
      <c r="O265" t="s">
        <v>1277</v>
      </c>
      <c r="P265">
        <v>11</v>
      </c>
      <c r="Q265">
        <v>4</v>
      </c>
      <c r="R265" t="s">
        <v>70</v>
      </c>
      <c r="S265" t="s">
        <v>1278</v>
      </c>
      <c r="T265" s="105">
        <v>46041</v>
      </c>
      <c r="U265" s="105">
        <v>46386</v>
      </c>
      <c r="V265" t="s">
        <v>451</v>
      </c>
    </row>
    <row r="266" spans="1:22" x14ac:dyDescent="0.25">
      <c r="A266" s="12" t="str">
        <f t="shared" si="5"/>
        <v>3000.4.1</v>
      </c>
      <c r="B266" t="s">
        <v>426</v>
      </c>
      <c r="C266">
        <v>0</v>
      </c>
      <c r="D266" t="s">
        <v>72</v>
      </c>
      <c r="E266" t="s">
        <v>452</v>
      </c>
      <c r="F266" t="s">
        <v>12</v>
      </c>
      <c r="G266" t="s">
        <v>12</v>
      </c>
      <c r="H266" t="s">
        <v>12</v>
      </c>
      <c r="I266" t="s">
        <v>12</v>
      </c>
      <c r="J266" t="s">
        <v>12</v>
      </c>
      <c r="K266" t="s">
        <v>12</v>
      </c>
      <c r="L266" t="s">
        <v>12</v>
      </c>
      <c r="M266" t="s">
        <v>12</v>
      </c>
      <c r="N266" t="s">
        <v>12</v>
      </c>
      <c r="O266" t="s">
        <v>1279</v>
      </c>
      <c r="P266">
        <v>15</v>
      </c>
      <c r="Q266">
        <v>1</v>
      </c>
      <c r="R266" t="s">
        <v>70</v>
      </c>
      <c r="S266" t="s">
        <v>1266</v>
      </c>
      <c r="T266" s="105">
        <v>46041</v>
      </c>
      <c r="U266" s="105">
        <v>46062</v>
      </c>
      <c r="V266" t="s">
        <v>453</v>
      </c>
    </row>
    <row r="267" spans="1:22" x14ac:dyDescent="0.25">
      <c r="A267" s="12" t="str">
        <f t="shared" si="5"/>
        <v>3000.4.2</v>
      </c>
      <c r="B267" t="s">
        <v>426</v>
      </c>
      <c r="C267">
        <v>0</v>
      </c>
      <c r="D267" t="s">
        <v>72</v>
      </c>
      <c r="E267" t="s">
        <v>454</v>
      </c>
      <c r="F267" t="s">
        <v>12</v>
      </c>
      <c r="G267" t="s">
        <v>12</v>
      </c>
      <c r="H267" t="s">
        <v>12</v>
      </c>
      <c r="I267" t="s">
        <v>12</v>
      </c>
      <c r="J267" t="s">
        <v>12</v>
      </c>
      <c r="K267" t="s">
        <v>12</v>
      </c>
      <c r="L267" t="s">
        <v>12</v>
      </c>
      <c r="M267" t="s">
        <v>12</v>
      </c>
      <c r="N267" t="s">
        <v>12</v>
      </c>
      <c r="O267" t="s">
        <v>1280</v>
      </c>
      <c r="P267">
        <v>15</v>
      </c>
      <c r="Q267">
        <v>4</v>
      </c>
      <c r="R267" t="s">
        <v>70</v>
      </c>
      <c r="S267" t="s">
        <v>1281</v>
      </c>
      <c r="T267" s="105">
        <v>46063</v>
      </c>
      <c r="U267" s="105">
        <v>46386</v>
      </c>
      <c r="V267" t="s">
        <v>453</v>
      </c>
    </row>
    <row r="268" spans="1:22" x14ac:dyDescent="0.25">
      <c r="A268" s="12" t="str">
        <f t="shared" si="5"/>
        <v>3000.4.3</v>
      </c>
      <c r="B268" t="s">
        <v>426</v>
      </c>
      <c r="C268">
        <v>0</v>
      </c>
      <c r="D268" t="s">
        <v>761</v>
      </c>
      <c r="E268" t="s">
        <v>455</v>
      </c>
      <c r="F268" t="s">
        <v>12</v>
      </c>
      <c r="G268" t="s">
        <v>12</v>
      </c>
      <c r="H268" t="s">
        <v>12</v>
      </c>
      <c r="I268" t="s">
        <v>12</v>
      </c>
      <c r="J268" t="s">
        <v>12</v>
      </c>
      <c r="K268" t="s">
        <v>12</v>
      </c>
      <c r="L268" t="s">
        <v>12</v>
      </c>
      <c r="M268" t="s">
        <v>12</v>
      </c>
      <c r="N268" t="s">
        <v>12</v>
      </c>
      <c r="O268" t="s">
        <v>1282</v>
      </c>
      <c r="P268">
        <v>0</v>
      </c>
      <c r="Q268">
        <v>4</v>
      </c>
      <c r="R268" t="s">
        <v>70</v>
      </c>
      <c r="S268" t="s">
        <v>1283</v>
      </c>
      <c r="T268" s="105">
        <v>46063</v>
      </c>
      <c r="U268" s="105">
        <v>46386</v>
      </c>
      <c r="V268" t="s">
        <v>139</v>
      </c>
    </row>
    <row r="269" spans="1:22" x14ac:dyDescent="0.25">
      <c r="A269" s="12" t="str">
        <f t="shared" si="5"/>
        <v>3000.4.4</v>
      </c>
      <c r="B269" t="s">
        <v>426</v>
      </c>
      <c r="C269">
        <v>0</v>
      </c>
      <c r="D269" t="s">
        <v>72</v>
      </c>
      <c r="E269" t="s">
        <v>456</v>
      </c>
      <c r="F269" t="s">
        <v>12</v>
      </c>
      <c r="G269" t="s">
        <v>12</v>
      </c>
      <c r="H269" t="s">
        <v>12</v>
      </c>
      <c r="I269" t="s">
        <v>12</v>
      </c>
      <c r="J269" t="s">
        <v>12</v>
      </c>
      <c r="K269" t="s">
        <v>12</v>
      </c>
      <c r="L269" t="s">
        <v>12</v>
      </c>
      <c r="M269" t="s">
        <v>12</v>
      </c>
      <c r="N269" t="s">
        <v>12</v>
      </c>
      <c r="O269" t="s">
        <v>39</v>
      </c>
      <c r="P269">
        <v>70</v>
      </c>
      <c r="Q269">
        <v>4</v>
      </c>
      <c r="R269" t="s">
        <v>70</v>
      </c>
      <c r="S269" t="s">
        <v>1284</v>
      </c>
      <c r="T269" s="105">
        <v>46063</v>
      </c>
      <c r="U269" s="105">
        <v>46386</v>
      </c>
      <c r="V269" t="s">
        <v>453</v>
      </c>
    </row>
    <row r="270" spans="1:22" x14ac:dyDescent="0.25">
      <c r="A270" s="12" t="str">
        <f t="shared" si="5"/>
        <v>3000.4.5</v>
      </c>
      <c r="B270" t="s">
        <v>426</v>
      </c>
      <c r="C270">
        <v>0</v>
      </c>
      <c r="D270" t="s">
        <v>761</v>
      </c>
      <c r="E270" t="s">
        <v>1285</v>
      </c>
      <c r="F270" t="s">
        <v>12</v>
      </c>
      <c r="G270" t="s">
        <v>12</v>
      </c>
      <c r="H270" t="s">
        <v>12</v>
      </c>
      <c r="I270" t="s">
        <v>12</v>
      </c>
      <c r="J270" t="s">
        <v>12</v>
      </c>
      <c r="K270" t="s">
        <v>12</v>
      </c>
      <c r="L270" t="s">
        <v>12</v>
      </c>
      <c r="M270" t="s">
        <v>12</v>
      </c>
      <c r="N270" t="s">
        <v>12</v>
      </c>
      <c r="O270" t="s">
        <v>1286</v>
      </c>
      <c r="P270">
        <v>0</v>
      </c>
      <c r="Q270">
        <v>4</v>
      </c>
      <c r="R270" t="s">
        <v>70</v>
      </c>
      <c r="S270" t="s">
        <v>1278</v>
      </c>
      <c r="T270" s="105">
        <v>46063</v>
      </c>
      <c r="U270" s="105">
        <v>46386</v>
      </c>
      <c r="V270" t="s">
        <v>139</v>
      </c>
    </row>
    <row r="271" spans="1:22" x14ac:dyDescent="0.25">
      <c r="A271" s="12" t="str">
        <f t="shared" si="5"/>
        <v>3000.5</v>
      </c>
      <c r="B271" t="s">
        <v>426</v>
      </c>
      <c r="C271">
        <v>0</v>
      </c>
      <c r="D271" t="s">
        <v>65</v>
      </c>
      <c r="E271" t="s">
        <v>457</v>
      </c>
      <c r="F271" t="s">
        <v>67</v>
      </c>
      <c r="G271" t="s">
        <v>524</v>
      </c>
      <c r="H271" t="s">
        <v>525</v>
      </c>
      <c r="I271" t="s">
        <v>838</v>
      </c>
      <c r="J271" t="s">
        <v>12</v>
      </c>
      <c r="K271" t="s">
        <v>83</v>
      </c>
      <c r="L271" t="s">
        <v>13</v>
      </c>
      <c r="M271" t="s">
        <v>101</v>
      </c>
      <c r="N271" t="s">
        <v>1255</v>
      </c>
      <c r="O271" t="s">
        <v>1287</v>
      </c>
      <c r="P271">
        <v>11</v>
      </c>
      <c r="Q271">
        <v>100</v>
      </c>
      <c r="R271" t="s">
        <v>90</v>
      </c>
      <c r="S271" t="s">
        <v>1288</v>
      </c>
      <c r="T271" s="105">
        <v>46041</v>
      </c>
      <c r="U271" s="105">
        <v>46386</v>
      </c>
      <c r="V271" t="s">
        <v>1289</v>
      </c>
    </row>
    <row r="272" spans="1:22" x14ac:dyDescent="0.25">
      <c r="A272" s="12" t="str">
        <f t="shared" si="5"/>
        <v>3000.5.1</v>
      </c>
      <c r="B272" t="s">
        <v>426</v>
      </c>
      <c r="C272">
        <v>0</v>
      </c>
      <c r="D272" t="s">
        <v>72</v>
      </c>
      <c r="E272" t="s">
        <v>458</v>
      </c>
      <c r="F272" t="s">
        <v>12</v>
      </c>
      <c r="G272" t="s">
        <v>12</v>
      </c>
      <c r="H272" t="s">
        <v>12</v>
      </c>
      <c r="I272" t="s">
        <v>12</v>
      </c>
      <c r="J272" t="s">
        <v>12</v>
      </c>
      <c r="K272" t="s">
        <v>12</v>
      </c>
      <c r="L272" t="s">
        <v>12</v>
      </c>
      <c r="M272" t="s">
        <v>12</v>
      </c>
      <c r="N272" t="s">
        <v>12</v>
      </c>
      <c r="O272" t="s">
        <v>1290</v>
      </c>
      <c r="P272">
        <v>25</v>
      </c>
      <c r="Q272">
        <v>1</v>
      </c>
      <c r="R272" t="s">
        <v>70</v>
      </c>
      <c r="S272" t="s">
        <v>256</v>
      </c>
      <c r="T272" s="105">
        <v>46041</v>
      </c>
      <c r="U272" s="105">
        <v>46112</v>
      </c>
      <c r="V272" t="s">
        <v>1267</v>
      </c>
    </row>
    <row r="273" spans="1:22" x14ac:dyDescent="0.25">
      <c r="A273" s="12" t="str">
        <f t="shared" si="5"/>
        <v>3000.5.2</v>
      </c>
      <c r="B273" t="s">
        <v>426</v>
      </c>
      <c r="C273">
        <v>0</v>
      </c>
      <c r="D273" t="s">
        <v>761</v>
      </c>
      <c r="E273" t="s">
        <v>459</v>
      </c>
      <c r="F273" t="s">
        <v>12</v>
      </c>
      <c r="G273" t="s">
        <v>12</v>
      </c>
      <c r="H273" t="s">
        <v>12</v>
      </c>
      <c r="I273" t="s">
        <v>12</v>
      </c>
      <c r="J273" t="s">
        <v>12</v>
      </c>
      <c r="K273" t="s">
        <v>12</v>
      </c>
      <c r="L273" t="s">
        <v>12</v>
      </c>
      <c r="M273" t="s">
        <v>12</v>
      </c>
      <c r="N273" t="s">
        <v>12</v>
      </c>
      <c r="O273" t="s">
        <v>1291</v>
      </c>
      <c r="P273">
        <v>0</v>
      </c>
      <c r="Q273">
        <v>1</v>
      </c>
      <c r="R273" t="s">
        <v>70</v>
      </c>
      <c r="S273" t="s">
        <v>257</v>
      </c>
      <c r="T273" s="105">
        <v>46113</v>
      </c>
      <c r="U273" s="105">
        <v>46129</v>
      </c>
      <c r="V273" t="s">
        <v>139</v>
      </c>
    </row>
    <row r="274" spans="1:22" x14ac:dyDescent="0.25">
      <c r="A274" s="12" t="str">
        <f t="shared" si="5"/>
        <v>3000.5.3</v>
      </c>
      <c r="B274" t="s">
        <v>426</v>
      </c>
      <c r="C274">
        <v>0</v>
      </c>
      <c r="D274" t="s">
        <v>72</v>
      </c>
      <c r="E274" t="s">
        <v>1292</v>
      </c>
      <c r="F274" t="s">
        <v>12</v>
      </c>
      <c r="G274" t="s">
        <v>12</v>
      </c>
      <c r="H274" t="s">
        <v>12</v>
      </c>
      <c r="I274" t="s">
        <v>12</v>
      </c>
      <c r="J274" t="s">
        <v>12</v>
      </c>
      <c r="K274" t="s">
        <v>12</v>
      </c>
      <c r="L274" t="s">
        <v>12</v>
      </c>
      <c r="M274" t="s">
        <v>12</v>
      </c>
      <c r="N274" t="s">
        <v>12</v>
      </c>
      <c r="O274" t="s">
        <v>41</v>
      </c>
      <c r="P274">
        <v>75</v>
      </c>
      <c r="Q274">
        <v>1</v>
      </c>
      <c r="R274" t="s">
        <v>70</v>
      </c>
      <c r="S274" t="s">
        <v>258</v>
      </c>
      <c r="T274" s="105">
        <v>46132</v>
      </c>
      <c r="U274" s="105">
        <v>46140</v>
      </c>
      <c r="V274" t="s">
        <v>1267</v>
      </c>
    </row>
    <row r="275" spans="1:22" x14ac:dyDescent="0.25">
      <c r="A275" s="12" t="str">
        <f t="shared" si="5"/>
        <v>3000.5.4</v>
      </c>
      <c r="B275" t="s">
        <v>426</v>
      </c>
      <c r="C275">
        <v>0</v>
      </c>
      <c r="D275" t="s">
        <v>761</v>
      </c>
      <c r="E275" t="s">
        <v>1293</v>
      </c>
      <c r="F275" t="s">
        <v>12</v>
      </c>
      <c r="G275" t="s">
        <v>12</v>
      </c>
      <c r="H275" t="s">
        <v>12</v>
      </c>
      <c r="I275" t="s">
        <v>12</v>
      </c>
      <c r="J275" t="s">
        <v>12</v>
      </c>
      <c r="K275" t="s">
        <v>12</v>
      </c>
      <c r="L275" t="s">
        <v>12</v>
      </c>
      <c r="M275" t="s">
        <v>12</v>
      </c>
      <c r="N275" t="s">
        <v>12</v>
      </c>
      <c r="O275" t="s">
        <v>1294</v>
      </c>
      <c r="P275">
        <v>0</v>
      </c>
      <c r="Q275">
        <v>100</v>
      </c>
      <c r="R275" t="s">
        <v>90</v>
      </c>
      <c r="S275" t="s">
        <v>1295</v>
      </c>
      <c r="T275" s="105">
        <v>46141</v>
      </c>
      <c r="U275" s="105">
        <v>46386</v>
      </c>
      <c r="V275" t="s">
        <v>139</v>
      </c>
    </row>
    <row r="276" spans="1:22" x14ac:dyDescent="0.25">
      <c r="A276" s="12" t="str">
        <f t="shared" si="5"/>
        <v>3000.6</v>
      </c>
      <c r="B276" t="s">
        <v>426</v>
      </c>
      <c r="C276">
        <v>0</v>
      </c>
      <c r="D276" t="s">
        <v>65</v>
      </c>
      <c r="E276" t="s">
        <v>1296</v>
      </c>
      <c r="F276" t="s">
        <v>67</v>
      </c>
      <c r="G276" t="s">
        <v>524</v>
      </c>
      <c r="H276" t="s">
        <v>525</v>
      </c>
      <c r="I276" t="s">
        <v>838</v>
      </c>
      <c r="J276" t="s">
        <v>12</v>
      </c>
      <c r="K276" t="s">
        <v>83</v>
      </c>
      <c r="L276" t="s">
        <v>13</v>
      </c>
      <c r="M276" t="s">
        <v>133</v>
      </c>
      <c r="N276" t="s">
        <v>1255</v>
      </c>
      <c r="O276" t="s">
        <v>1297</v>
      </c>
      <c r="P276">
        <v>11</v>
      </c>
      <c r="Q276">
        <v>80</v>
      </c>
      <c r="R276" t="s">
        <v>90</v>
      </c>
      <c r="S276" t="s">
        <v>1298</v>
      </c>
      <c r="T276" s="105">
        <v>46024</v>
      </c>
      <c r="U276" s="105">
        <v>46386</v>
      </c>
      <c r="V276" t="s">
        <v>1267</v>
      </c>
    </row>
    <row r="277" spans="1:22" x14ac:dyDescent="0.25">
      <c r="A277" s="12" t="str">
        <f t="shared" si="5"/>
        <v>3000.6.1</v>
      </c>
      <c r="B277" t="s">
        <v>426</v>
      </c>
      <c r="C277">
        <v>0</v>
      </c>
      <c r="D277" t="s">
        <v>72</v>
      </c>
      <c r="E277" t="s">
        <v>1299</v>
      </c>
      <c r="F277" t="s">
        <v>12</v>
      </c>
      <c r="G277" t="s">
        <v>12</v>
      </c>
      <c r="H277" t="s">
        <v>12</v>
      </c>
      <c r="I277" t="s">
        <v>12</v>
      </c>
      <c r="J277" t="s">
        <v>12</v>
      </c>
      <c r="K277" t="s">
        <v>12</v>
      </c>
      <c r="L277" t="s">
        <v>12</v>
      </c>
      <c r="M277" t="s">
        <v>12</v>
      </c>
      <c r="N277" t="s">
        <v>12</v>
      </c>
      <c r="O277" t="s">
        <v>1300</v>
      </c>
      <c r="P277">
        <v>30</v>
      </c>
      <c r="Q277">
        <v>1</v>
      </c>
      <c r="R277" t="s">
        <v>70</v>
      </c>
      <c r="S277" t="s">
        <v>1301</v>
      </c>
      <c r="T277" s="105">
        <v>46024</v>
      </c>
      <c r="U277" s="105">
        <v>46203</v>
      </c>
      <c r="V277" t="s">
        <v>1267</v>
      </c>
    </row>
    <row r="278" spans="1:22" x14ac:dyDescent="0.25">
      <c r="A278" s="12" t="str">
        <f t="shared" si="5"/>
        <v>3000.6.2</v>
      </c>
      <c r="B278" t="s">
        <v>426</v>
      </c>
      <c r="C278">
        <v>0</v>
      </c>
      <c r="D278" t="s">
        <v>72</v>
      </c>
      <c r="E278" t="s">
        <v>1302</v>
      </c>
      <c r="F278" t="s">
        <v>12</v>
      </c>
      <c r="G278" t="s">
        <v>12</v>
      </c>
      <c r="H278" t="s">
        <v>12</v>
      </c>
      <c r="I278" t="s">
        <v>12</v>
      </c>
      <c r="J278" t="s">
        <v>12</v>
      </c>
      <c r="K278" t="s">
        <v>12</v>
      </c>
      <c r="L278" t="s">
        <v>12</v>
      </c>
      <c r="M278" t="s">
        <v>12</v>
      </c>
      <c r="N278" t="s">
        <v>12</v>
      </c>
      <c r="O278" t="s">
        <v>1303</v>
      </c>
      <c r="P278">
        <v>70</v>
      </c>
      <c r="Q278">
        <v>80</v>
      </c>
      <c r="R278" t="s">
        <v>90</v>
      </c>
      <c r="S278" t="s">
        <v>1298</v>
      </c>
      <c r="T278" s="105">
        <v>46024</v>
      </c>
      <c r="U278" s="105">
        <v>46386</v>
      </c>
      <c r="V278" t="s">
        <v>1267</v>
      </c>
    </row>
    <row r="279" spans="1:22" x14ac:dyDescent="0.25">
      <c r="A279" s="12" t="str">
        <f t="shared" si="5"/>
        <v>3000.7</v>
      </c>
      <c r="B279" t="s">
        <v>426</v>
      </c>
      <c r="C279">
        <v>0</v>
      </c>
      <c r="D279" t="s">
        <v>65</v>
      </c>
      <c r="E279" t="s">
        <v>1304</v>
      </c>
      <c r="F279" t="s">
        <v>67</v>
      </c>
      <c r="G279" t="s">
        <v>524</v>
      </c>
      <c r="H279" t="s">
        <v>525</v>
      </c>
      <c r="I279" t="s">
        <v>838</v>
      </c>
      <c r="J279" t="s">
        <v>12</v>
      </c>
      <c r="K279" t="s">
        <v>83</v>
      </c>
      <c r="L279" t="s">
        <v>13</v>
      </c>
      <c r="M279" t="s">
        <v>152</v>
      </c>
      <c r="N279" t="s">
        <v>1255</v>
      </c>
      <c r="O279" t="s">
        <v>1305</v>
      </c>
      <c r="P279">
        <v>11</v>
      </c>
      <c r="Q279">
        <v>80</v>
      </c>
      <c r="R279" t="s">
        <v>90</v>
      </c>
      <c r="S279" t="s">
        <v>1298</v>
      </c>
      <c r="T279" s="105">
        <v>46024</v>
      </c>
      <c r="U279" s="105">
        <v>46386</v>
      </c>
      <c r="V279" t="s">
        <v>1306</v>
      </c>
    </row>
    <row r="280" spans="1:22" x14ac:dyDescent="0.25">
      <c r="A280" s="12" t="str">
        <f t="shared" si="5"/>
        <v>3000.7.1</v>
      </c>
      <c r="B280" t="s">
        <v>426</v>
      </c>
      <c r="C280">
        <v>0</v>
      </c>
      <c r="D280" t="s">
        <v>72</v>
      </c>
      <c r="E280" t="s">
        <v>1307</v>
      </c>
      <c r="F280" t="s">
        <v>12</v>
      </c>
      <c r="G280" t="s">
        <v>12</v>
      </c>
      <c r="H280" t="s">
        <v>12</v>
      </c>
      <c r="I280" t="s">
        <v>12</v>
      </c>
      <c r="J280" t="s">
        <v>12</v>
      </c>
      <c r="K280" t="s">
        <v>12</v>
      </c>
      <c r="L280" t="s">
        <v>12</v>
      </c>
      <c r="M280" t="s">
        <v>12</v>
      </c>
      <c r="N280" t="s">
        <v>12</v>
      </c>
      <c r="O280" t="s">
        <v>1308</v>
      </c>
      <c r="P280">
        <v>30</v>
      </c>
      <c r="Q280">
        <v>1</v>
      </c>
      <c r="R280" t="s">
        <v>70</v>
      </c>
      <c r="S280" t="s">
        <v>1301</v>
      </c>
      <c r="T280" s="105">
        <v>46024</v>
      </c>
      <c r="U280" s="105">
        <v>46203</v>
      </c>
      <c r="V280" t="s">
        <v>1306</v>
      </c>
    </row>
    <row r="281" spans="1:22" x14ac:dyDescent="0.25">
      <c r="A281" s="12" t="str">
        <f t="shared" si="5"/>
        <v>3000.7.2</v>
      </c>
      <c r="B281" t="s">
        <v>426</v>
      </c>
      <c r="C281">
        <v>0</v>
      </c>
      <c r="D281" t="s">
        <v>72</v>
      </c>
      <c r="E281" t="s">
        <v>1309</v>
      </c>
      <c r="F281" t="s">
        <v>12</v>
      </c>
      <c r="G281" t="s">
        <v>12</v>
      </c>
      <c r="H281" t="s">
        <v>12</v>
      </c>
      <c r="I281" t="s">
        <v>12</v>
      </c>
      <c r="J281" t="s">
        <v>12</v>
      </c>
      <c r="K281" t="s">
        <v>12</v>
      </c>
      <c r="L281" t="s">
        <v>12</v>
      </c>
      <c r="M281" t="s">
        <v>12</v>
      </c>
      <c r="N281" t="s">
        <v>12</v>
      </c>
      <c r="O281" t="s">
        <v>1310</v>
      </c>
      <c r="P281">
        <v>70</v>
      </c>
      <c r="Q281">
        <v>80</v>
      </c>
      <c r="R281" t="s">
        <v>90</v>
      </c>
      <c r="S281" t="s">
        <v>1298</v>
      </c>
      <c r="T281" s="105">
        <v>46204</v>
      </c>
      <c r="U281" s="105">
        <v>46386</v>
      </c>
      <c r="V281" t="s">
        <v>1306</v>
      </c>
    </row>
    <row r="282" spans="1:22" x14ac:dyDescent="0.25">
      <c r="A282" s="12" t="str">
        <f t="shared" si="5"/>
        <v>3000.8</v>
      </c>
      <c r="B282" t="s">
        <v>426</v>
      </c>
      <c r="C282">
        <v>0</v>
      </c>
      <c r="D282" t="s">
        <v>65</v>
      </c>
      <c r="E282" t="s">
        <v>1311</v>
      </c>
      <c r="F282" t="s">
        <v>67</v>
      </c>
      <c r="G282" t="s">
        <v>524</v>
      </c>
      <c r="H282" t="s">
        <v>525</v>
      </c>
      <c r="I282" t="s">
        <v>838</v>
      </c>
      <c r="J282" t="s">
        <v>12</v>
      </c>
      <c r="K282" t="s">
        <v>83</v>
      </c>
      <c r="L282" t="s">
        <v>13</v>
      </c>
      <c r="M282" t="s">
        <v>152</v>
      </c>
      <c r="N282" t="s">
        <v>1255</v>
      </c>
      <c r="O282" t="s">
        <v>1312</v>
      </c>
      <c r="P282">
        <v>11</v>
      </c>
      <c r="Q282">
        <v>1</v>
      </c>
      <c r="R282" t="s">
        <v>70</v>
      </c>
      <c r="S282" t="s">
        <v>1313</v>
      </c>
      <c r="T282" s="105">
        <v>46041</v>
      </c>
      <c r="U282" s="105">
        <v>46386</v>
      </c>
      <c r="V282" t="s">
        <v>1314</v>
      </c>
    </row>
    <row r="283" spans="1:22" x14ac:dyDescent="0.25">
      <c r="A283" s="12" t="str">
        <f t="shared" si="5"/>
        <v>3000.8.1</v>
      </c>
      <c r="B283" t="s">
        <v>426</v>
      </c>
      <c r="C283">
        <v>0</v>
      </c>
      <c r="D283" t="s">
        <v>72</v>
      </c>
      <c r="E283" t="s">
        <v>1315</v>
      </c>
      <c r="F283" t="s">
        <v>12</v>
      </c>
      <c r="G283" t="s">
        <v>12</v>
      </c>
      <c r="H283" t="s">
        <v>12</v>
      </c>
      <c r="I283" t="s">
        <v>12</v>
      </c>
      <c r="J283" t="s">
        <v>12</v>
      </c>
      <c r="K283" t="s">
        <v>12</v>
      </c>
      <c r="L283" t="s">
        <v>12</v>
      </c>
      <c r="M283" t="s">
        <v>12</v>
      </c>
      <c r="N283" t="s">
        <v>12</v>
      </c>
      <c r="O283" t="s">
        <v>1316</v>
      </c>
      <c r="P283">
        <v>100</v>
      </c>
      <c r="Q283">
        <v>1</v>
      </c>
      <c r="R283" t="s">
        <v>70</v>
      </c>
      <c r="S283" t="s">
        <v>1266</v>
      </c>
      <c r="T283" s="105">
        <v>46041</v>
      </c>
      <c r="U283" s="105">
        <v>46111</v>
      </c>
      <c r="V283" t="s">
        <v>1306</v>
      </c>
    </row>
    <row r="284" spans="1:22" x14ac:dyDescent="0.25">
      <c r="A284" s="12" t="str">
        <f t="shared" si="5"/>
        <v>3000.8.2</v>
      </c>
      <c r="B284" t="s">
        <v>426</v>
      </c>
      <c r="C284">
        <v>0</v>
      </c>
      <c r="D284" t="s">
        <v>761</v>
      </c>
      <c r="E284" t="s">
        <v>1317</v>
      </c>
      <c r="F284" t="s">
        <v>12</v>
      </c>
      <c r="G284" t="s">
        <v>12</v>
      </c>
      <c r="H284" t="s">
        <v>12</v>
      </c>
      <c r="I284" t="s">
        <v>12</v>
      </c>
      <c r="J284" t="s">
        <v>12</v>
      </c>
      <c r="K284" t="s">
        <v>12</v>
      </c>
      <c r="L284" t="s">
        <v>12</v>
      </c>
      <c r="M284" t="s">
        <v>12</v>
      </c>
      <c r="N284" t="s">
        <v>12</v>
      </c>
      <c r="O284" t="s">
        <v>1318</v>
      </c>
      <c r="P284">
        <v>0</v>
      </c>
      <c r="Q284">
        <v>1</v>
      </c>
      <c r="R284" t="s">
        <v>70</v>
      </c>
      <c r="S284" t="s">
        <v>1319</v>
      </c>
      <c r="T284" s="105">
        <v>46112</v>
      </c>
      <c r="U284" s="105">
        <v>46386</v>
      </c>
      <c r="V284" t="s">
        <v>139</v>
      </c>
    </row>
    <row r="285" spans="1:22" x14ac:dyDescent="0.25">
      <c r="A285" s="12" t="str">
        <f t="shared" si="5"/>
        <v>3000.9</v>
      </c>
      <c r="B285" t="s">
        <v>426</v>
      </c>
      <c r="C285">
        <v>0</v>
      </c>
      <c r="D285" t="s">
        <v>65</v>
      </c>
      <c r="E285" t="s">
        <v>1320</v>
      </c>
      <c r="F285" t="s">
        <v>67</v>
      </c>
      <c r="G285" t="s">
        <v>524</v>
      </c>
      <c r="H285" t="s">
        <v>525</v>
      </c>
      <c r="I285" t="s">
        <v>838</v>
      </c>
      <c r="J285" t="s">
        <v>12</v>
      </c>
      <c r="K285" t="s">
        <v>83</v>
      </c>
      <c r="L285" t="s">
        <v>13</v>
      </c>
      <c r="M285" t="s">
        <v>152</v>
      </c>
      <c r="N285" t="s">
        <v>1255</v>
      </c>
      <c r="O285" t="s">
        <v>1321</v>
      </c>
      <c r="P285">
        <v>11</v>
      </c>
      <c r="Q285">
        <v>5</v>
      </c>
      <c r="R285" t="s">
        <v>70</v>
      </c>
      <c r="S285" t="s">
        <v>1322</v>
      </c>
      <c r="T285" s="105">
        <v>46041</v>
      </c>
      <c r="U285" s="105">
        <v>46386</v>
      </c>
      <c r="V285" t="s">
        <v>1306</v>
      </c>
    </row>
    <row r="286" spans="1:22" x14ac:dyDescent="0.25">
      <c r="A286" s="12" t="str">
        <f t="shared" si="5"/>
        <v>3000.9.1</v>
      </c>
      <c r="B286" t="s">
        <v>426</v>
      </c>
      <c r="C286">
        <v>0</v>
      </c>
      <c r="D286" t="s">
        <v>72</v>
      </c>
      <c r="E286" t="s">
        <v>1323</v>
      </c>
      <c r="F286" t="s">
        <v>12</v>
      </c>
      <c r="G286" t="s">
        <v>12</v>
      </c>
      <c r="H286" t="s">
        <v>12</v>
      </c>
      <c r="I286" t="s">
        <v>12</v>
      </c>
      <c r="J286" t="s">
        <v>12</v>
      </c>
      <c r="K286" t="s">
        <v>12</v>
      </c>
      <c r="L286" t="s">
        <v>12</v>
      </c>
      <c r="M286" t="s">
        <v>12</v>
      </c>
      <c r="N286" t="s">
        <v>12</v>
      </c>
      <c r="O286" t="s">
        <v>1324</v>
      </c>
      <c r="P286">
        <v>30</v>
      </c>
      <c r="Q286">
        <v>1</v>
      </c>
      <c r="R286" t="s">
        <v>70</v>
      </c>
      <c r="S286" t="s">
        <v>1325</v>
      </c>
      <c r="T286" s="105">
        <v>46041</v>
      </c>
      <c r="U286" s="105">
        <v>46111</v>
      </c>
      <c r="V286" t="s">
        <v>1306</v>
      </c>
    </row>
    <row r="287" spans="1:22" x14ac:dyDescent="0.25">
      <c r="A287" s="12" t="str">
        <f t="shared" si="5"/>
        <v>3000.9.2</v>
      </c>
      <c r="B287" t="s">
        <v>426</v>
      </c>
      <c r="C287">
        <v>0</v>
      </c>
      <c r="D287" t="s">
        <v>72</v>
      </c>
      <c r="E287" t="s">
        <v>1326</v>
      </c>
      <c r="F287" t="s">
        <v>12</v>
      </c>
      <c r="G287" t="s">
        <v>12</v>
      </c>
      <c r="H287" t="s">
        <v>12</v>
      </c>
      <c r="I287" t="s">
        <v>12</v>
      </c>
      <c r="J287" t="s">
        <v>12</v>
      </c>
      <c r="K287" t="s">
        <v>12</v>
      </c>
      <c r="L287" t="s">
        <v>12</v>
      </c>
      <c r="M287" t="s">
        <v>12</v>
      </c>
      <c r="N287" t="s">
        <v>12</v>
      </c>
      <c r="O287" t="s">
        <v>1327</v>
      </c>
      <c r="P287">
        <v>70</v>
      </c>
      <c r="Q287">
        <v>5</v>
      </c>
      <c r="R287" t="s">
        <v>70</v>
      </c>
      <c r="S287" t="s">
        <v>1328</v>
      </c>
      <c r="T287" s="105">
        <v>46112</v>
      </c>
      <c r="U287" s="105">
        <v>46386</v>
      </c>
      <c r="V287" t="s">
        <v>1306</v>
      </c>
    </row>
    <row r="288" spans="1:22" x14ac:dyDescent="0.25">
      <c r="A288" s="12" t="str">
        <f t="shared" si="5"/>
        <v>3003.1</v>
      </c>
      <c r="B288" t="s">
        <v>422</v>
      </c>
      <c r="C288">
        <v>0</v>
      </c>
      <c r="D288" t="s">
        <v>65</v>
      </c>
      <c r="E288" t="s">
        <v>423</v>
      </c>
      <c r="F288" t="s">
        <v>82</v>
      </c>
      <c r="G288" t="s">
        <v>536</v>
      </c>
      <c r="H288" t="s">
        <v>537</v>
      </c>
      <c r="I288" t="s">
        <v>538</v>
      </c>
      <c r="J288" t="s">
        <v>12</v>
      </c>
      <c r="K288" t="s">
        <v>68</v>
      </c>
      <c r="L288" t="s">
        <v>1329</v>
      </c>
      <c r="M288" t="s">
        <v>152</v>
      </c>
      <c r="N288" t="s">
        <v>1040</v>
      </c>
      <c r="O288" t="s">
        <v>1330</v>
      </c>
      <c r="P288">
        <v>20</v>
      </c>
      <c r="Q288">
        <v>1</v>
      </c>
      <c r="R288" t="s">
        <v>70</v>
      </c>
      <c r="S288" t="s">
        <v>1331</v>
      </c>
      <c r="T288" s="105">
        <v>46055</v>
      </c>
      <c r="U288" s="105">
        <v>46379</v>
      </c>
      <c r="V288" t="s">
        <v>422</v>
      </c>
    </row>
    <row r="289" spans="1:22" x14ac:dyDescent="0.25">
      <c r="A289" s="12" t="str">
        <f t="shared" si="5"/>
        <v>3003.1.1</v>
      </c>
      <c r="B289" t="s">
        <v>422</v>
      </c>
      <c r="C289">
        <v>0</v>
      </c>
      <c r="D289" t="s">
        <v>72</v>
      </c>
      <c r="E289" t="s">
        <v>424</v>
      </c>
      <c r="F289" t="s">
        <v>12</v>
      </c>
      <c r="G289" t="s">
        <v>12</v>
      </c>
      <c r="H289" t="s">
        <v>12</v>
      </c>
      <c r="I289" t="s">
        <v>12</v>
      </c>
      <c r="J289" t="s">
        <v>12</v>
      </c>
      <c r="K289" t="s">
        <v>12</v>
      </c>
      <c r="L289" t="s">
        <v>12</v>
      </c>
      <c r="M289" t="s">
        <v>12</v>
      </c>
      <c r="N289" t="s">
        <v>12</v>
      </c>
      <c r="O289" t="s">
        <v>1332</v>
      </c>
      <c r="P289">
        <v>30</v>
      </c>
      <c r="Q289">
        <v>2</v>
      </c>
      <c r="R289" t="s">
        <v>70</v>
      </c>
      <c r="S289" t="s">
        <v>1333</v>
      </c>
      <c r="T289" s="105">
        <v>46055</v>
      </c>
      <c r="U289" s="105">
        <v>46379</v>
      </c>
      <c r="V289" t="s">
        <v>422</v>
      </c>
    </row>
    <row r="290" spans="1:22" x14ac:dyDescent="0.25">
      <c r="A290" s="12" t="str">
        <f t="shared" si="5"/>
        <v>3003.1.2</v>
      </c>
      <c r="B290" t="s">
        <v>422</v>
      </c>
      <c r="C290">
        <v>0</v>
      </c>
      <c r="D290" t="s">
        <v>72</v>
      </c>
      <c r="E290" t="s">
        <v>425</v>
      </c>
      <c r="F290" t="s">
        <v>12</v>
      </c>
      <c r="G290" t="s">
        <v>12</v>
      </c>
      <c r="H290" t="s">
        <v>12</v>
      </c>
      <c r="I290" t="s">
        <v>12</v>
      </c>
      <c r="J290" t="s">
        <v>12</v>
      </c>
      <c r="K290" t="s">
        <v>12</v>
      </c>
      <c r="L290" t="s">
        <v>12</v>
      </c>
      <c r="M290" t="s">
        <v>12</v>
      </c>
      <c r="N290" t="s">
        <v>12</v>
      </c>
      <c r="O290" t="s">
        <v>1334</v>
      </c>
      <c r="P290">
        <v>40</v>
      </c>
      <c r="Q290">
        <v>5100</v>
      </c>
      <c r="R290" t="s">
        <v>70</v>
      </c>
      <c r="S290" t="s">
        <v>1335</v>
      </c>
      <c r="T290" s="105">
        <v>46055</v>
      </c>
      <c r="U290" s="105">
        <v>46379</v>
      </c>
      <c r="V290" t="s">
        <v>422</v>
      </c>
    </row>
    <row r="291" spans="1:22" x14ac:dyDescent="0.25">
      <c r="A291" s="12" t="str">
        <f t="shared" si="5"/>
        <v>3003.1.3</v>
      </c>
      <c r="B291" t="s">
        <v>422</v>
      </c>
      <c r="C291">
        <v>0</v>
      </c>
      <c r="D291" t="s">
        <v>72</v>
      </c>
      <c r="E291" t="s">
        <v>427</v>
      </c>
      <c r="F291" t="s">
        <v>12</v>
      </c>
      <c r="G291" t="s">
        <v>12</v>
      </c>
      <c r="H291" t="s">
        <v>12</v>
      </c>
      <c r="I291" t="s">
        <v>12</v>
      </c>
      <c r="J291" t="s">
        <v>12</v>
      </c>
      <c r="K291" t="s">
        <v>12</v>
      </c>
      <c r="L291" t="s">
        <v>12</v>
      </c>
      <c r="M291" t="s">
        <v>12</v>
      </c>
      <c r="N291" t="s">
        <v>12</v>
      </c>
      <c r="O291" t="s">
        <v>1336</v>
      </c>
      <c r="P291">
        <v>30</v>
      </c>
      <c r="Q291">
        <v>25</v>
      </c>
      <c r="R291" t="s">
        <v>90</v>
      </c>
      <c r="S291" t="s">
        <v>1337</v>
      </c>
      <c r="T291" s="105">
        <v>46055</v>
      </c>
      <c r="U291" s="105">
        <v>46379</v>
      </c>
      <c r="V291" t="s">
        <v>422</v>
      </c>
    </row>
    <row r="292" spans="1:22" x14ac:dyDescent="0.25">
      <c r="A292" s="12" t="str">
        <f t="shared" si="5"/>
        <v>3003.2</v>
      </c>
      <c r="B292" t="s">
        <v>422</v>
      </c>
      <c r="C292">
        <v>0</v>
      </c>
      <c r="D292" t="s">
        <v>65</v>
      </c>
      <c r="E292" t="s">
        <v>428</v>
      </c>
      <c r="F292" t="s">
        <v>67</v>
      </c>
      <c r="G292" t="s">
        <v>536</v>
      </c>
      <c r="H292" t="s">
        <v>537</v>
      </c>
      <c r="I292" t="s">
        <v>538</v>
      </c>
      <c r="J292" t="s">
        <v>12</v>
      </c>
      <c r="K292" t="s">
        <v>68</v>
      </c>
      <c r="L292" t="s">
        <v>1329</v>
      </c>
      <c r="M292" t="s">
        <v>152</v>
      </c>
      <c r="N292" t="s">
        <v>1040</v>
      </c>
      <c r="O292" t="s">
        <v>1338</v>
      </c>
      <c r="P292">
        <v>40</v>
      </c>
      <c r="Q292">
        <v>100</v>
      </c>
      <c r="R292" t="s">
        <v>90</v>
      </c>
      <c r="S292" t="s">
        <v>391</v>
      </c>
      <c r="T292" s="105">
        <v>46037</v>
      </c>
      <c r="U292" s="105">
        <v>46379</v>
      </c>
      <c r="V292" t="s">
        <v>422</v>
      </c>
    </row>
    <row r="293" spans="1:22" x14ac:dyDescent="0.25">
      <c r="A293" s="12" t="str">
        <f t="shared" si="5"/>
        <v>3003.2.1</v>
      </c>
      <c r="B293" t="s">
        <v>422</v>
      </c>
      <c r="C293">
        <v>0</v>
      </c>
      <c r="D293" t="s">
        <v>72</v>
      </c>
      <c r="E293" t="s">
        <v>429</v>
      </c>
      <c r="F293" t="s">
        <v>12</v>
      </c>
      <c r="G293" t="s">
        <v>12</v>
      </c>
      <c r="H293" t="s">
        <v>12</v>
      </c>
      <c r="I293" t="s">
        <v>12</v>
      </c>
      <c r="J293" t="s">
        <v>12</v>
      </c>
      <c r="K293" t="s">
        <v>12</v>
      </c>
      <c r="L293" t="s">
        <v>12</v>
      </c>
      <c r="M293" t="s">
        <v>12</v>
      </c>
      <c r="N293" t="s">
        <v>12</v>
      </c>
      <c r="O293" t="s">
        <v>1339</v>
      </c>
      <c r="P293">
        <v>20</v>
      </c>
      <c r="Q293">
        <v>1</v>
      </c>
      <c r="R293" t="s">
        <v>70</v>
      </c>
      <c r="S293" t="s">
        <v>1340</v>
      </c>
      <c r="T293" s="105">
        <v>46037</v>
      </c>
      <c r="U293" s="105">
        <v>46059</v>
      </c>
      <c r="V293" t="s">
        <v>422</v>
      </c>
    </row>
    <row r="294" spans="1:22" x14ac:dyDescent="0.25">
      <c r="A294" s="12" t="str">
        <f t="shared" si="5"/>
        <v>3003.2.2</v>
      </c>
      <c r="B294" t="s">
        <v>422</v>
      </c>
      <c r="C294">
        <v>0</v>
      </c>
      <c r="D294" t="s">
        <v>72</v>
      </c>
      <c r="E294" t="s">
        <v>430</v>
      </c>
      <c r="F294" t="s">
        <v>12</v>
      </c>
      <c r="G294" t="s">
        <v>12</v>
      </c>
      <c r="H294" t="s">
        <v>12</v>
      </c>
      <c r="I294" t="s">
        <v>12</v>
      </c>
      <c r="J294" t="s">
        <v>12</v>
      </c>
      <c r="K294" t="s">
        <v>12</v>
      </c>
      <c r="L294" t="s">
        <v>12</v>
      </c>
      <c r="M294" t="s">
        <v>12</v>
      </c>
      <c r="N294" t="s">
        <v>12</v>
      </c>
      <c r="O294" t="s">
        <v>1341</v>
      </c>
      <c r="P294">
        <v>80</v>
      </c>
      <c r="Q294">
        <v>100</v>
      </c>
      <c r="R294" t="s">
        <v>90</v>
      </c>
      <c r="S294" t="s">
        <v>1342</v>
      </c>
      <c r="T294" s="105">
        <v>46062</v>
      </c>
      <c r="U294" s="105">
        <v>46379</v>
      </c>
      <c r="V294" t="s">
        <v>422</v>
      </c>
    </row>
    <row r="295" spans="1:22" x14ac:dyDescent="0.25">
      <c r="A295" s="12" t="str">
        <f t="shared" si="5"/>
        <v>3003.3</v>
      </c>
      <c r="B295" t="s">
        <v>422</v>
      </c>
      <c r="C295">
        <v>0</v>
      </c>
      <c r="D295" t="s">
        <v>65</v>
      </c>
      <c r="E295" t="s">
        <v>431</v>
      </c>
      <c r="F295" t="s">
        <v>82</v>
      </c>
      <c r="G295" t="s">
        <v>530</v>
      </c>
      <c r="H295" t="s">
        <v>531</v>
      </c>
      <c r="I295" t="s">
        <v>532</v>
      </c>
      <c r="J295" t="s">
        <v>12</v>
      </c>
      <c r="K295" t="s">
        <v>68</v>
      </c>
      <c r="L295" t="s">
        <v>1329</v>
      </c>
      <c r="M295" t="s">
        <v>152</v>
      </c>
      <c r="N295" t="s">
        <v>1343</v>
      </c>
      <c r="O295" t="s">
        <v>1344</v>
      </c>
      <c r="P295">
        <v>20</v>
      </c>
      <c r="Q295">
        <v>2</v>
      </c>
      <c r="R295" t="s">
        <v>70</v>
      </c>
      <c r="S295" t="s">
        <v>1345</v>
      </c>
      <c r="T295" s="105">
        <v>46055</v>
      </c>
      <c r="U295" s="105">
        <v>46379</v>
      </c>
      <c r="V295" t="s">
        <v>422</v>
      </c>
    </row>
    <row r="296" spans="1:22" x14ac:dyDescent="0.25">
      <c r="A296" s="12" t="str">
        <f t="shared" si="5"/>
        <v>3003.3.1</v>
      </c>
      <c r="B296" t="s">
        <v>422</v>
      </c>
      <c r="C296">
        <v>0</v>
      </c>
      <c r="D296" t="s">
        <v>72</v>
      </c>
      <c r="E296" t="s">
        <v>432</v>
      </c>
      <c r="F296" t="s">
        <v>12</v>
      </c>
      <c r="G296" t="s">
        <v>12</v>
      </c>
      <c r="H296" t="s">
        <v>12</v>
      </c>
      <c r="I296" t="s">
        <v>12</v>
      </c>
      <c r="J296" t="s">
        <v>12</v>
      </c>
      <c r="K296" t="s">
        <v>12</v>
      </c>
      <c r="L296" t="s">
        <v>12</v>
      </c>
      <c r="M296" t="s">
        <v>12</v>
      </c>
      <c r="N296" t="s">
        <v>12</v>
      </c>
      <c r="O296" t="s">
        <v>1346</v>
      </c>
      <c r="P296">
        <v>30</v>
      </c>
      <c r="Q296">
        <v>1</v>
      </c>
      <c r="R296" t="s">
        <v>70</v>
      </c>
      <c r="S296" t="s">
        <v>1347</v>
      </c>
      <c r="T296" s="105">
        <v>46055</v>
      </c>
      <c r="U296" s="105">
        <v>46142</v>
      </c>
      <c r="V296" t="s">
        <v>422</v>
      </c>
    </row>
    <row r="297" spans="1:22" x14ac:dyDescent="0.25">
      <c r="A297" s="12" t="str">
        <f t="shared" si="5"/>
        <v>3003.3.2</v>
      </c>
      <c r="B297" t="s">
        <v>422</v>
      </c>
      <c r="C297">
        <v>0</v>
      </c>
      <c r="D297" t="s">
        <v>72</v>
      </c>
      <c r="E297" t="s">
        <v>433</v>
      </c>
      <c r="F297" t="s">
        <v>12</v>
      </c>
      <c r="G297" t="s">
        <v>12</v>
      </c>
      <c r="H297" t="s">
        <v>12</v>
      </c>
      <c r="I297" t="s">
        <v>12</v>
      </c>
      <c r="J297" t="s">
        <v>12</v>
      </c>
      <c r="K297" t="s">
        <v>12</v>
      </c>
      <c r="L297" t="s">
        <v>12</v>
      </c>
      <c r="M297" t="s">
        <v>12</v>
      </c>
      <c r="N297" t="s">
        <v>12</v>
      </c>
      <c r="O297" t="s">
        <v>1348</v>
      </c>
      <c r="P297">
        <v>70</v>
      </c>
      <c r="Q297">
        <v>2</v>
      </c>
      <c r="R297" t="s">
        <v>70</v>
      </c>
      <c r="S297" t="s">
        <v>1349</v>
      </c>
      <c r="T297" s="105">
        <v>46146</v>
      </c>
      <c r="U297" s="105">
        <v>46379</v>
      </c>
      <c r="V297" t="s">
        <v>422</v>
      </c>
    </row>
    <row r="298" spans="1:22" x14ac:dyDescent="0.25">
      <c r="A298" s="12" t="str">
        <f t="shared" si="5"/>
        <v>3003.4</v>
      </c>
      <c r="B298" t="s">
        <v>422</v>
      </c>
      <c r="C298">
        <v>0</v>
      </c>
      <c r="D298" t="s">
        <v>65</v>
      </c>
      <c r="E298" t="s">
        <v>434</v>
      </c>
      <c r="F298" t="s">
        <v>82</v>
      </c>
      <c r="G298" t="s">
        <v>530</v>
      </c>
      <c r="H298" t="s">
        <v>531</v>
      </c>
      <c r="I298" t="s">
        <v>532</v>
      </c>
      <c r="J298" t="s">
        <v>12</v>
      </c>
      <c r="K298" t="s">
        <v>83</v>
      </c>
      <c r="L298" t="s">
        <v>1329</v>
      </c>
      <c r="M298" t="s">
        <v>152</v>
      </c>
      <c r="N298" t="s">
        <v>764</v>
      </c>
      <c r="O298" t="s">
        <v>1350</v>
      </c>
      <c r="P298">
        <v>20</v>
      </c>
      <c r="Q298">
        <v>1</v>
      </c>
      <c r="R298" t="s">
        <v>70</v>
      </c>
      <c r="S298" t="s">
        <v>1351</v>
      </c>
      <c r="T298" s="105">
        <v>46055</v>
      </c>
      <c r="U298" s="105">
        <v>46379</v>
      </c>
      <c r="V298" t="s">
        <v>1352</v>
      </c>
    </row>
    <row r="299" spans="1:22" x14ac:dyDescent="0.25">
      <c r="A299" s="12" t="str">
        <f t="shared" si="5"/>
        <v>3003.4.1</v>
      </c>
      <c r="B299" t="s">
        <v>422</v>
      </c>
      <c r="C299">
        <v>0</v>
      </c>
      <c r="D299" t="s">
        <v>72</v>
      </c>
      <c r="E299" t="s">
        <v>435</v>
      </c>
      <c r="F299" t="s">
        <v>12</v>
      </c>
      <c r="G299" t="s">
        <v>12</v>
      </c>
      <c r="H299" t="s">
        <v>12</v>
      </c>
      <c r="I299" t="s">
        <v>12</v>
      </c>
      <c r="J299" t="s">
        <v>12</v>
      </c>
      <c r="K299" t="s">
        <v>12</v>
      </c>
      <c r="L299" t="s">
        <v>12</v>
      </c>
      <c r="M299" t="s">
        <v>12</v>
      </c>
      <c r="N299" t="s">
        <v>12</v>
      </c>
      <c r="O299" t="s">
        <v>1353</v>
      </c>
      <c r="P299">
        <v>10</v>
      </c>
      <c r="Q299">
        <v>1</v>
      </c>
      <c r="R299" t="s">
        <v>70</v>
      </c>
      <c r="S299" t="s">
        <v>1354</v>
      </c>
      <c r="T299" s="105">
        <v>46055</v>
      </c>
      <c r="U299" s="105">
        <v>46112</v>
      </c>
      <c r="V299" t="s">
        <v>439</v>
      </c>
    </row>
    <row r="300" spans="1:22" x14ac:dyDescent="0.25">
      <c r="A300" s="12" t="str">
        <f t="shared" si="5"/>
        <v>3003.4.2</v>
      </c>
      <c r="B300" t="s">
        <v>422</v>
      </c>
      <c r="C300">
        <v>0</v>
      </c>
      <c r="D300" t="s">
        <v>72</v>
      </c>
      <c r="E300" t="s">
        <v>436</v>
      </c>
      <c r="F300" t="s">
        <v>12</v>
      </c>
      <c r="G300" t="s">
        <v>12</v>
      </c>
      <c r="H300" t="s">
        <v>12</v>
      </c>
      <c r="I300" t="s">
        <v>12</v>
      </c>
      <c r="J300" t="s">
        <v>12</v>
      </c>
      <c r="K300" t="s">
        <v>12</v>
      </c>
      <c r="L300" t="s">
        <v>12</v>
      </c>
      <c r="M300" t="s">
        <v>12</v>
      </c>
      <c r="N300" t="s">
        <v>12</v>
      </c>
      <c r="O300" t="s">
        <v>1355</v>
      </c>
      <c r="P300">
        <v>30</v>
      </c>
      <c r="Q300">
        <v>1</v>
      </c>
      <c r="R300" t="s">
        <v>70</v>
      </c>
      <c r="S300" t="s">
        <v>1356</v>
      </c>
      <c r="T300" s="105">
        <v>46113</v>
      </c>
      <c r="U300" s="105">
        <v>46265</v>
      </c>
      <c r="V300" t="s">
        <v>422</v>
      </c>
    </row>
    <row r="301" spans="1:22" x14ac:dyDescent="0.25">
      <c r="A301" s="12" t="str">
        <f t="shared" si="5"/>
        <v>3003.4.3</v>
      </c>
      <c r="B301" t="s">
        <v>422</v>
      </c>
      <c r="C301">
        <v>0</v>
      </c>
      <c r="D301" t="s">
        <v>72</v>
      </c>
      <c r="E301" t="s">
        <v>437</v>
      </c>
      <c r="F301" t="s">
        <v>12</v>
      </c>
      <c r="G301" t="s">
        <v>12</v>
      </c>
      <c r="H301" t="s">
        <v>12</v>
      </c>
      <c r="I301" t="s">
        <v>12</v>
      </c>
      <c r="J301" t="s">
        <v>12</v>
      </c>
      <c r="K301" t="s">
        <v>12</v>
      </c>
      <c r="L301" t="s">
        <v>12</v>
      </c>
      <c r="M301" t="s">
        <v>12</v>
      </c>
      <c r="N301" t="s">
        <v>12</v>
      </c>
      <c r="O301" t="s">
        <v>1357</v>
      </c>
      <c r="P301">
        <v>20</v>
      </c>
      <c r="Q301">
        <v>1</v>
      </c>
      <c r="R301" t="s">
        <v>70</v>
      </c>
      <c r="S301" t="s">
        <v>1358</v>
      </c>
      <c r="T301" s="105">
        <v>46146</v>
      </c>
      <c r="U301" s="105">
        <v>46295</v>
      </c>
      <c r="V301" t="s">
        <v>438</v>
      </c>
    </row>
    <row r="302" spans="1:22" x14ac:dyDescent="0.25">
      <c r="A302" s="12" t="str">
        <f t="shared" si="5"/>
        <v>3003.4.4</v>
      </c>
      <c r="B302" t="s">
        <v>422</v>
      </c>
      <c r="C302">
        <v>0</v>
      </c>
      <c r="D302" t="s">
        <v>72</v>
      </c>
      <c r="E302" t="s">
        <v>1359</v>
      </c>
      <c r="F302" t="s">
        <v>12</v>
      </c>
      <c r="G302" t="s">
        <v>12</v>
      </c>
      <c r="H302" t="s">
        <v>12</v>
      </c>
      <c r="I302" t="s">
        <v>12</v>
      </c>
      <c r="J302" t="s">
        <v>12</v>
      </c>
      <c r="K302" t="s">
        <v>12</v>
      </c>
      <c r="L302" t="s">
        <v>12</v>
      </c>
      <c r="M302" t="s">
        <v>12</v>
      </c>
      <c r="N302" t="s">
        <v>12</v>
      </c>
      <c r="O302" t="s">
        <v>1360</v>
      </c>
      <c r="P302">
        <v>20</v>
      </c>
      <c r="Q302">
        <v>1</v>
      </c>
      <c r="R302" t="s">
        <v>70</v>
      </c>
      <c r="S302" t="s">
        <v>1354</v>
      </c>
      <c r="T302" s="105">
        <v>46296</v>
      </c>
      <c r="U302" s="105">
        <v>46325</v>
      </c>
      <c r="V302" t="s">
        <v>422</v>
      </c>
    </row>
    <row r="303" spans="1:22" x14ac:dyDescent="0.25">
      <c r="A303" s="12" t="str">
        <f t="shared" si="5"/>
        <v>3003.4.5</v>
      </c>
      <c r="B303" t="s">
        <v>422</v>
      </c>
      <c r="C303">
        <v>0</v>
      </c>
      <c r="D303" t="s">
        <v>72</v>
      </c>
      <c r="E303" t="s">
        <v>1361</v>
      </c>
      <c r="F303" t="s">
        <v>12</v>
      </c>
      <c r="G303" t="s">
        <v>12</v>
      </c>
      <c r="H303" t="s">
        <v>12</v>
      </c>
      <c r="I303" t="s">
        <v>12</v>
      </c>
      <c r="J303" t="s">
        <v>12</v>
      </c>
      <c r="K303" t="s">
        <v>12</v>
      </c>
      <c r="L303" t="s">
        <v>12</v>
      </c>
      <c r="M303" t="s">
        <v>12</v>
      </c>
      <c r="N303" t="s">
        <v>12</v>
      </c>
      <c r="O303" t="s">
        <v>1362</v>
      </c>
      <c r="P303">
        <v>20</v>
      </c>
      <c r="Q303">
        <v>1</v>
      </c>
      <c r="R303" t="s">
        <v>70</v>
      </c>
      <c r="S303" t="s">
        <v>1363</v>
      </c>
      <c r="T303" s="105">
        <v>46329</v>
      </c>
      <c r="U303" s="105">
        <v>46379</v>
      </c>
      <c r="V303" t="s">
        <v>422</v>
      </c>
    </row>
    <row r="304" spans="1:22" x14ac:dyDescent="0.25">
      <c r="A304" s="12" t="str">
        <f t="shared" si="5"/>
        <v>4000.1</v>
      </c>
      <c r="B304" t="s">
        <v>303</v>
      </c>
      <c r="C304">
        <v>0</v>
      </c>
      <c r="D304" t="s">
        <v>65</v>
      </c>
      <c r="E304" t="s">
        <v>304</v>
      </c>
      <c r="F304" t="s">
        <v>178</v>
      </c>
      <c r="G304" t="s">
        <v>536</v>
      </c>
      <c r="H304" t="s">
        <v>537</v>
      </c>
      <c r="I304" t="s">
        <v>538</v>
      </c>
      <c r="J304" t="s">
        <v>12</v>
      </c>
      <c r="K304" t="s">
        <v>68</v>
      </c>
      <c r="L304" t="s">
        <v>1364</v>
      </c>
      <c r="M304" t="s">
        <v>133</v>
      </c>
      <c r="N304" t="s">
        <v>12</v>
      </c>
      <c r="O304" t="s">
        <v>1365</v>
      </c>
      <c r="P304">
        <v>14</v>
      </c>
      <c r="Q304">
        <v>170</v>
      </c>
      <c r="R304" t="s">
        <v>70</v>
      </c>
      <c r="S304" t="s">
        <v>1366</v>
      </c>
      <c r="T304" s="105">
        <v>46041</v>
      </c>
      <c r="U304" s="105">
        <v>46377</v>
      </c>
      <c r="V304" t="s">
        <v>303</v>
      </c>
    </row>
    <row r="305" spans="1:22" x14ac:dyDescent="0.25">
      <c r="A305" s="12" t="str">
        <f t="shared" si="5"/>
        <v>4000.1.1</v>
      </c>
      <c r="B305" t="s">
        <v>303</v>
      </c>
      <c r="C305">
        <v>0</v>
      </c>
      <c r="D305" t="s">
        <v>72</v>
      </c>
      <c r="E305" t="s">
        <v>305</v>
      </c>
      <c r="F305" t="s">
        <v>12</v>
      </c>
      <c r="G305" t="s">
        <v>12</v>
      </c>
      <c r="H305" t="s">
        <v>12</v>
      </c>
      <c r="I305" t="s">
        <v>12</v>
      </c>
      <c r="J305" t="s">
        <v>12</v>
      </c>
      <c r="K305" t="s">
        <v>12</v>
      </c>
      <c r="L305" t="s">
        <v>12</v>
      </c>
      <c r="M305" t="s">
        <v>12</v>
      </c>
      <c r="N305" t="s">
        <v>12</v>
      </c>
      <c r="O305" t="s">
        <v>1367</v>
      </c>
      <c r="P305">
        <v>50</v>
      </c>
      <c r="Q305">
        <v>170</v>
      </c>
      <c r="R305" t="s">
        <v>70</v>
      </c>
      <c r="S305" t="s">
        <v>1366</v>
      </c>
      <c r="T305" s="105">
        <v>46041</v>
      </c>
      <c r="U305" s="105">
        <v>46377</v>
      </c>
      <c r="V305" t="s">
        <v>303</v>
      </c>
    </row>
    <row r="306" spans="1:22" x14ac:dyDescent="0.25">
      <c r="A306" s="12" t="str">
        <f t="shared" si="5"/>
        <v>4000.1.2</v>
      </c>
      <c r="B306" t="s">
        <v>303</v>
      </c>
      <c r="C306">
        <v>0</v>
      </c>
      <c r="D306" t="s">
        <v>72</v>
      </c>
      <c r="E306" t="s">
        <v>1368</v>
      </c>
      <c r="F306" t="s">
        <v>12</v>
      </c>
      <c r="G306" t="s">
        <v>12</v>
      </c>
      <c r="H306" t="s">
        <v>12</v>
      </c>
      <c r="I306" t="s">
        <v>12</v>
      </c>
      <c r="J306" t="s">
        <v>12</v>
      </c>
      <c r="K306" t="s">
        <v>12</v>
      </c>
      <c r="L306" t="s">
        <v>12</v>
      </c>
      <c r="M306" t="s">
        <v>12</v>
      </c>
      <c r="N306" t="s">
        <v>12</v>
      </c>
      <c r="O306" t="s">
        <v>1369</v>
      </c>
      <c r="P306">
        <v>50</v>
      </c>
      <c r="Q306">
        <v>100</v>
      </c>
      <c r="R306" t="s">
        <v>90</v>
      </c>
      <c r="S306" t="s">
        <v>1370</v>
      </c>
      <c r="T306" s="105">
        <v>46041</v>
      </c>
      <c r="U306" s="105">
        <v>46377</v>
      </c>
      <c r="V306" t="s">
        <v>303</v>
      </c>
    </row>
    <row r="307" spans="1:22" x14ac:dyDescent="0.25">
      <c r="A307" s="12" t="str">
        <f t="shared" si="5"/>
        <v>4000.2</v>
      </c>
      <c r="B307" t="s">
        <v>303</v>
      </c>
      <c r="C307">
        <v>0</v>
      </c>
      <c r="D307" t="s">
        <v>65</v>
      </c>
      <c r="E307" t="s">
        <v>306</v>
      </c>
      <c r="F307" t="s">
        <v>178</v>
      </c>
      <c r="G307" t="s">
        <v>536</v>
      </c>
      <c r="H307" t="s">
        <v>537</v>
      </c>
      <c r="I307" t="s">
        <v>538</v>
      </c>
      <c r="J307" t="s">
        <v>12</v>
      </c>
      <c r="K307" t="s">
        <v>68</v>
      </c>
      <c r="L307" t="s">
        <v>1364</v>
      </c>
      <c r="M307" t="s">
        <v>133</v>
      </c>
      <c r="N307" t="s">
        <v>12</v>
      </c>
      <c r="O307" t="s">
        <v>1371</v>
      </c>
      <c r="P307">
        <v>14</v>
      </c>
      <c r="Q307">
        <v>100</v>
      </c>
      <c r="R307" t="s">
        <v>90</v>
      </c>
      <c r="S307" t="s">
        <v>1372</v>
      </c>
      <c r="T307" s="105">
        <v>46041</v>
      </c>
      <c r="U307" s="105">
        <v>46377</v>
      </c>
      <c r="V307" t="s">
        <v>303</v>
      </c>
    </row>
    <row r="308" spans="1:22" x14ac:dyDescent="0.25">
      <c r="A308" s="12" t="str">
        <f t="shared" si="5"/>
        <v>4000.2.1</v>
      </c>
      <c r="B308" t="s">
        <v>303</v>
      </c>
      <c r="C308">
        <v>0</v>
      </c>
      <c r="D308" t="s">
        <v>72</v>
      </c>
      <c r="E308" t="s">
        <v>307</v>
      </c>
      <c r="F308" t="s">
        <v>12</v>
      </c>
      <c r="G308" t="s">
        <v>12</v>
      </c>
      <c r="H308" t="s">
        <v>12</v>
      </c>
      <c r="I308" t="s">
        <v>12</v>
      </c>
      <c r="J308" t="s">
        <v>12</v>
      </c>
      <c r="K308" t="s">
        <v>12</v>
      </c>
      <c r="L308" t="s">
        <v>12</v>
      </c>
      <c r="M308" t="s">
        <v>12</v>
      </c>
      <c r="N308" t="s">
        <v>12</v>
      </c>
      <c r="O308" t="s">
        <v>1373</v>
      </c>
      <c r="P308">
        <v>100</v>
      </c>
      <c r="Q308">
        <v>100</v>
      </c>
      <c r="R308" t="s">
        <v>90</v>
      </c>
      <c r="S308" t="s">
        <v>1372</v>
      </c>
      <c r="T308" s="105">
        <v>46041</v>
      </c>
      <c r="U308" s="105">
        <v>46377</v>
      </c>
      <c r="V308" t="s">
        <v>303</v>
      </c>
    </row>
    <row r="309" spans="1:22" x14ac:dyDescent="0.25">
      <c r="A309" s="12" t="str">
        <f t="shared" si="5"/>
        <v>4000.3</v>
      </c>
      <c r="B309" t="s">
        <v>303</v>
      </c>
      <c r="C309">
        <v>0</v>
      </c>
      <c r="D309" t="s">
        <v>65</v>
      </c>
      <c r="E309" t="s">
        <v>308</v>
      </c>
      <c r="F309" t="s">
        <v>178</v>
      </c>
      <c r="G309" t="s">
        <v>536</v>
      </c>
      <c r="H309" t="s">
        <v>537</v>
      </c>
      <c r="I309" t="s">
        <v>538</v>
      </c>
      <c r="J309" t="s">
        <v>12</v>
      </c>
      <c r="K309" t="s">
        <v>68</v>
      </c>
      <c r="L309" t="s">
        <v>1364</v>
      </c>
      <c r="M309" t="s">
        <v>133</v>
      </c>
      <c r="N309" t="s">
        <v>12</v>
      </c>
      <c r="O309" t="s">
        <v>1374</v>
      </c>
      <c r="P309">
        <v>14</v>
      </c>
      <c r="Q309">
        <v>22000</v>
      </c>
      <c r="R309" t="s">
        <v>70</v>
      </c>
      <c r="S309" t="s">
        <v>762</v>
      </c>
      <c r="T309" s="105">
        <v>46041</v>
      </c>
      <c r="U309" s="105">
        <v>46377</v>
      </c>
      <c r="V309" t="s">
        <v>303</v>
      </c>
    </row>
    <row r="310" spans="1:22" x14ac:dyDescent="0.25">
      <c r="A310" s="12" t="str">
        <f t="shared" si="5"/>
        <v>4000.3.1</v>
      </c>
      <c r="B310" t="s">
        <v>303</v>
      </c>
      <c r="C310">
        <v>0</v>
      </c>
      <c r="D310" t="s">
        <v>72</v>
      </c>
      <c r="E310" t="s">
        <v>309</v>
      </c>
      <c r="F310" t="s">
        <v>12</v>
      </c>
      <c r="G310" t="s">
        <v>12</v>
      </c>
      <c r="H310" t="s">
        <v>12</v>
      </c>
      <c r="I310" t="s">
        <v>12</v>
      </c>
      <c r="J310" t="s">
        <v>12</v>
      </c>
      <c r="K310" t="s">
        <v>12</v>
      </c>
      <c r="L310" t="s">
        <v>12</v>
      </c>
      <c r="M310" t="s">
        <v>12</v>
      </c>
      <c r="N310" t="s">
        <v>12</v>
      </c>
      <c r="O310" t="s">
        <v>1375</v>
      </c>
      <c r="P310">
        <v>100</v>
      </c>
      <c r="Q310">
        <v>22000</v>
      </c>
      <c r="R310" t="s">
        <v>70</v>
      </c>
      <c r="S310" t="s">
        <v>762</v>
      </c>
      <c r="T310" s="105">
        <v>46041</v>
      </c>
      <c r="U310" s="105">
        <v>46377</v>
      </c>
      <c r="V310" t="s">
        <v>303</v>
      </c>
    </row>
    <row r="311" spans="1:22" x14ac:dyDescent="0.25">
      <c r="A311" s="12" t="str">
        <f t="shared" si="5"/>
        <v>4000.4</v>
      </c>
      <c r="B311" t="s">
        <v>303</v>
      </c>
      <c r="C311">
        <v>0</v>
      </c>
      <c r="D311" t="s">
        <v>65</v>
      </c>
      <c r="E311" t="s">
        <v>310</v>
      </c>
      <c r="F311" t="s">
        <v>178</v>
      </c>
      <c r="G311" t="s">
        <v>536</v>
      </c>
      <c r="H311" t="s">
        <v>537</v>
      </c>
      <c r="I311" t="s">
        <v>538</v>
      </c>
      <c r="J311" t="s">
        <v>12</v>
      </c>
      <c r="K311" t="s">
        <v>68</v>
      </c>
      <c r="L311" t="s">
        <v>1364</v>
      </c>
      <c r="M311" t="s">
        <v>133</v>
      </c>
      <c r="N311" t="s">
        <v>12</v>
      </c>
      <c r="O311" t="s">
        <v>1376</v>
      </c>
      <c r="P311">
        <v>14</v>
      </c>
      <c r="Q311">
        <v>10000</v>
      </c>
      <c r="R311" t="s">
        <v>70</v>
      </c>
      <c r="S311" t="s">
        <v>1377</v>
      </c>
      <c r="T311" s="105">
        <v>46041</v>
      </c>
      <c r="U311" s="105">
        <v>46377</v>
      </c>
      <c r="V311" t="s">
        <v>303</v>
      </c>
    </row>
    <row r="312" spans="1:22" x14ac:dyDescent="0.25">
      <c r="A312" s="12" t="str">
        <f t="shared" si="5"/>
        <v>4000.4.1</v>
      </c>
      <c r="B312" t="s">
        <v>303</v>
      </c>
      <c r="C312">
        <v>0</v>
      </c>
      <c r="D312" t="s">
        <v>72</v>
      </c>
      <c r="E312" t="s">
        <v>311</v>
      </c>
      <c r="F312" t="s">
        <v>12</v>
      </c>
      <c r="G312" t="s">
        <v>12</v>
      </c>
      <c r="H312" t="s">
        <v>12</v>
      </c>
      <c r="I312" t="s">
        <v>12</v>
      </c>
      <c r="J312" t="s">
        <v>12</v>
      </c>
      <c r="K312" t="s">
        <v>12</v>
      </c>
      <c r="L312" t="s">
        <v>12</v>
      </c>
      <c r="M312" t="s">
        <v>12</v>
      </c>
      <c r="N312" t="s">
        <v>12</v>
      </c>
      <c r="O312" t="s">
        <v>763</v>
      </c>
      <c r="P312">
        <v>100</v>
      </c>
      <c r="Q312">
        <v>10000</v>
      </c>
      <c r="R312" t="s">
        <v>70</v>
      </c>
      <c r="S312" t="s">
        <v>1377</v>
      </c>
      <c r="T312" s="105">
        <v>46041</v>
      </c>
      <c r="U312" s="105">
        <v>46377</v>
      </c>
      <c r="V312" t="s">
        <v>303</v>
      </c>
    </row>
    <row r="313" spans="1:22" x14ac:dyDescent="0.25">
      <c r="A313" s="12" t="str">
        <f t="shared" si="5"/>
        <v>4000.5</v>
      </c>
      <c r="B313" t="s">
        <v>303</v>
      </c>
      <c r="C313">
        <v>0</v>
      </c>
      <c r="D313" t="s">
        <v>65</v>
      </c>
      <c r="E313" t="s">
        <v>312</v>
      </c>
      <c r="F313" t="s">
        <v>12</v>
      </c>
      <c r="G313" t="s">
        <v>536</v>
      </c>
      <c r="H313" t="s">
        <v>537</v>
      </c>
      <c r="I313" t="s">
        <v>538</v>
      </c>
      <c r="J313" t="s">
        <v>12</v>
      </c>
      <c r="K313" t="s">
        <v>83</v>
      </c>
      <c r="L313" t="s">
        <v>1364</v>
      </c>
      <c r="M313" t="s">
        <v>133</v>
      </c>
      <c r="N313" t="s">
        <v>12</v>
      </c>
      <c r="O313" t="s">
        <v>1378</v>
      </c>
      <c r="P313">
        <v>10</v>
      </c>
      <c r="Q313">
        <v>4</v>
      </c>
      <c r="R313" t="s">
        <v>70</v>
      </c>
      <c r="S313" t="s">
        <v>1379</v>
      </c>
      <c r="T313" s="105">
        <v>46055</v>
      </c>
      <c r="U313" s="105">
        <v>46356</v>
      </c>
      <c r="V313" t="s">
        <v>1380</v>
      </c>
    </row>
    <row r="314" spans="1:22" x14ac:dyDescent="0.25">
      <c r="A314" s="12" t="str">
        <f t="shared" si="5"/>
        <v>4000.5.1</v>
      </c>
      <c r="B314" t="s">
        <v>303</v>
      </c>
      <c r="C314">
        <v>0</v>
      </c>
      <c r="D314" t="s">
        <v>72</v>
      </c>
      <c r="E314" t="s">
        <v>313</v>
      </c>
      <c r="F314" t="s">
        <v>12</v>
      </c>
      <c r="G314" t="s">
        <v>12</v>
      </c>
      <c r="H314" t="s">
        <v>12</v>
      </c>
      <c r="I314" t="s">
        <v>12</v>
      </c>
      <c r="J314" t="s">
        <v>12</v>
      </c>
      <c r="K314" t="s">
        <v>12</v>
      </c>
      <c r="L314" t="s">
        <v>12</v>
      </c>
      <c r="M314" t="s">
        <v>12</v>
      </c>
      <c r="N314" t="s">
        <v>12</v>
      </c>
      <c r="O314" t="s">
        <v>1381</v>
      </c>
      <c r="P314">
        <v>70</v>
      </c>
      <c r="Q314">
        <v>4</v>
      </c>
      <c r="R314" t="s">
        <v>70</v>
      </c>
      <c r="S314" t="s">
        <v>1382</v>
      </c>
      <c r="T314" s="105">
        <v>46055</v>
      </c>
      <c r="U314" s="105">
        <v>46356</v>
      </c>
      <c r="V314" t="s">
        <v>1380</v>
      </c>
    </row>
    <row r="315" spans="1:22" x14ac:dyDescent="0.25">
      <c r="A315" s="12" t="str">
        <f t="shared" si="5"/>
        <v>4000.5.2</v>
      </c>
      <c r="B315" t="s">
        <v>303</v>
      </c>
      <c r="C315">
        <v>0</v>
      </c>
      <c r="D315" t="s">
        <v>72</v>
      </c>
      <c r="E315" t="s">
        <v>314</v>
      </c>
      <c r="F315" t="s">
        <v>12</v>
      </c>
      <c r="G315" t="s">
        <v>12</v>
      </c>
      <c r="H315" t="s">
        <v>12</v>
      </c>
      <c r="I315" t="s">
        <v>12</v>
      </c>
      <c r="J315" t="s">
        <v>12</v>
      </c>
      <c r="K315" t="s">
        <v>12</v>
      </c>
      <c r="L315" t="s">
        <v>12</v>
      </c>
      <c r="M315" t="s">
        <v>12</v>
      </c>
      <c r="N315" t="s">
        <v>12</v>
      </c>
      <c r="O315" t="s">
        <v>1383</v>
      </c>
      <c r="P315">
        <v>30</v>
      </c>
      <c r="Q315">
        <v>4</v>
      </c>
      <c r="R315" t="s">
        <v>70</v>
      </c>
      <c r="S315" t="s">
        <v>1384</v>
      </c>
      <c r="T315" s="105">
        <v>46055</v>
      </c>
      <c r="U315" s="105">
        <v>46356</v>
      </c>
      <c r="V315" t="s">
        <v>303</v>
      </c>
    </row>
    <row r="316" spans="1:22" x14ac:dyDescent="0.25">
      <c r="A316" s="12" t="str">
        <f t="shared" si="5"/>
        <v>4000.6</v>
      </c>
      <c r="B316" t="s">
        <v>303</v>
      </c>
      <c r="C316">
        <v>0</v>
      </c>
      <c r="D316" t="s">
        <v>65</v>
      </c>
      <c r="E316" t="s">
        <v>315</v>
      </c>
      <c r="F316" t="s">
        <v>12</v>
      </c>
      <c r="G316" t="s">
        <v>536</v>
      </c>
      <c r="H316" t="s">
        <v>537</v>
      </c>
      <c r="I316" t="s">
        <v>538</v>
      </c>
      <c r="J316" t="s">
        <v>12</v>
      </c>
      <c r="K316" t="s">
        <v>68</v>
      </c>
      <c r="L316" t="s">
        <v>1364</v>
      </c>
      <c r="M316" t="s">
        <v>133</v>
      </c>
      <c r="N316" t="s">
        <v>12</v>
      </c>
      <c r="O316" t="s">
        <v>1385</v>
      </c>
      <c r="P316">
        <v>13</v>
      </c>
      <c r="Q316">
        <v>1</v>
      </c>
      <c r="R316" t="s">
        <v>70</v>
      </c>
      <c r="S316" t="s">
        <v>1386</v>
      </c>
      <c r="T316" s="105">
        <v>46041</v>
      </c>
      <c r="U316" s="105">
        <v>46377</v>
      </c>
      <c r="V316" t="s">
        <v>303</v>
      </c>
    </row>
    <row r="317" spans="1:22" x14ac:dyDescent="0.25">
      <c r="A317" s="12" t="str">
        <f t="shared" si="5"/>
        <v>4000.6.1</v>
      </c>
      <c r="B317" t="s">
        <v>303</v>
      </c>
      <c r="C317">
        <v>0</v>
      </c>
      <c r="D317" t="s">
        <v>72</v>
      </c>
      <c r="E317" t="s">
        <v>316</v>
      </c>
      <c r="F317" t="s">
        <v>12</v>
      </c>
      <c r="G317" t="s">
        <v>12</v>
      </c>
      <c r="H317" t="s">
        <v>12</v>
      </c>
      <c r="I317" t="s">
        <v>12</v>
      </c>
      <c r="J317" t="s">
        <v>12</v>
      </c>
      <c r="K317" t="s">
        <v>12</v>
      </c>
      <c r="L317" t="s">
        <v>12</v>
      </c>
      <c r="M317" t="s">
        <v>12</v>
      </c>
      <c r="N317" t="s">
        <v>12</v>
      </c>
      <c r="O317" t="s">
        <v>1387</v>
      </c>
      <c r="P317">
        <v>50</v>
      </c>
      <c r="Q317">
        <v>1</v>
      </c>
      <c r="R317" t="s">
        <v>70</v>
      </c>
      <c r="S317" t="s">
        <v>1388</v>
      </c>
      <c r="T317" s="105">
        <v>46041</v>
      </c>
      <c r="U317" s="105">
        <v>46142</v>
      </c>
      <c r="V317" t="s">
        <v>303</v>
      </c>
    </row>
    <row r="318" spans="1:22" x14ac:dyDescent="0.25">
      <c r="A318" s="12" t="str">
        <f t="shared" si="5"/>
        <v>4000.6.2</v>
      </c>
      <c r="B318" t="s">
        <v>303</v>
      </c>
      <c r="C318">
        <v>0</v>
      </c>
      <c r="D318" t="s">
        <v>72</v>
      </c>
      <c r="E318" t="s">
        <v>317</v>
      </c>
      <c r="F318" t="s">
        <v>12</v>
      </c>
      <c r="G318" t="s">
        <v>12</v>
      </c>
      <c r="H318" t="s">
        <v>12</v>
      </c>
      <c r="I318" t="s">
        <v>12</v>
      </c>
      <c r="J318" t="s">
        <v>12</v>
      </c>
      <c r="K318" t="s">
        <v>12</v>
      </c>
      <c r="L318" t="s">
        <v>12</v>
      </c>
      <c r="M318" t="s">
        <v>12</v>
      </c>
      <c r="N318" t="s">
        <v>12</v>
      </c>
      <c r="O318" t="s">
        <v>1389</v>
      </c>
      <c r="P318">
        <v>50</v>
      </c>
      <c r="Q318">
        <v>1</v>
      </c>
      <c r="R318" t="s">
        <v>70</v>
      </c>
      <c r="S318" t="s">
        <v>1386</v>
      </c>
      <c r="T318" s="105">
        <v>46116</v>
      </c>
      <c r="U318" s="105">
        <v>46377</v>
      </c>
      <c r="V318" t="s">
        <v>303</v>
      </c>
    </row>
    <row r="319" spans="1:22" x14ac:dyDescent="0.25">
      <c r="A319" s="12" t="str">
        <f t="shared" si="5"/>
        <v>4000.7</v>
      </c>
      <c r="B319" t="s">
        <v>303</v>
      </c>
      <c r="C319">
        <v>0</v>
      </c>
      <c r="D319" t="s">
        <v>65</v>
      </c>
      <c r="E319" t="s">
        <v>319</v>
      </c>
      <c r="F319" t="s">
        <v>12</v>
      </c>
      <c r="G319" t="s">
        <v>526</v>
      </c>
      <c r="H319" t="s">
        <v>527</v>
      </c>
      <c r="I319" t="s">
        <v>882</v>
      </c>
      <c r="J319" t="s">
        <v>12</v>
      </c>
      <c r="K319" t="s">
        <v>83</v>
      </c>
      <c r="L319" t="s">
        <v>1364</v>
      </c>
      <c r="M319" t="s">
        <v>152</v>
      </c>
      <c r="N319" t="s">
        <v>12</v>
      </c>
      <c r="O319" t="s">
        <v>1390</v>
      </c>
      <c r="P319">
        <v>9</v>
      </c>
      <c r="Q319">
        <v>6</v>
      </c>
      <c r="R319" t="s">
        <v>70</v>
      </c>
      <c r="S319" t="s">
        <v>1391</v>
      </c>
      <c r="T319" s="105">
        <v>46055</v>
      </c>
      <c r="U319" s="105">
        <v>46356</v>
      </c>
      <c r="V319" t="s">
        <v>318</v>
      </c>
    </row>
    <row r="320" spans="1:22" x14ac:dyDescent="0.25">
      <c r="A320" s="12" t="str">
        <f t="shared" si="5"/>
        <v>4000.7.1</v>
      </c>
      <c r="B320" t="s">
        <v>303</v>
      </c>
      <c r="C320">
        <v>0</v>
      </c>
      <c r="D320" t="s">
        <v>72</v>
      </c>
      <c r="E320" t="s">
        <v>320</v>
      </c>
      <c r="F320" t="s">
        <v>12</v>
      </c>
      <c r="G320" t="s">
        <v>12</v>
      </c>
      <c r="H320" t="s">
        <v>12</v>
      </c>
      <c r="I320" t="s">
        <v>12</v>
      </c>
      <c r="J320" t="s">
        <v>12</v>
      </c>
      <c r="K320" t="s">
        <v>12</v>
      </c>
      <c r="L320" t="s">
        <v>12</v>
      </c>
      <c r="M320" t="s">
        <v>12</v>
      </c>
      <c r="N320" t="s">
        <v>12</v>
      </c>
      <c r="O320" t="s">
        <v>1392</v>
      </c>
      <c r="P320">
        <v>50</v>
      </c>
      <c r="Q320">
        <v>1</v>
      </c>
      <c r="R320" t="s">
        <v>70</v>
      </c>
      <c r="S320" t="s">
        <v>1393</v>
      </c>
      <c r="T320" s="105">
        <v>46055</v>
      </c>
      <c r="U320" s="105">
        <v>46108</v>
      </c>
      <c r="V320" t="s">
        <v>318</v>
      </c>
    </row>
    <row r="321" spans="1:22" x14ac:dyDescent="0.25">
      <c r="A321" s="12" t="str">
        <f t="shared" si="5"/>
        <v>4000.7.2</v>
      </c>
      <c r="B321" t="s">
        <v>303</v>
      </c>
      <c r="C321">
        <v>0</v>
      </c>
      <c r="D321" t="s">
        <v>761</v>
      </c>
      <c r="E321" t="s">
        <v>321</v>
      </c>
      <c r="F321" t="s">
        <v>12</v>
      </c>
      <c r="G321" t="s">
        <v>12</v>
      </c>
      <c r="H321" t="s">
        <v>12</v>
      </c>
      <c r="I321" t="s">
        <v>12</v>
      </c>
      <c r="J321" t="s">
        <v>12</v>
      </c>
      <c r="K321" t="s">
        <v>12</v>
      </c>
      <c r="L321" t="s">
        <v>12</v>
      </c>
      <c r="M321" t="s">
        <v>12</v>
      </c>
      <c r="N321" t="s">
        <v>12</v>
      </c>
      <c r="O321" t="s">
        <v>1394</v>
      </c>
      <c r="P321">
        <v>0</v>
      </c>
      <c r="Q321">
        <v>1</v>
      </c>
      <c r="R321" t="s">
        <v>70</v>
      </c>
      <c r="S321" t="s">
        <v>1395</v>
      </c>
      <c r="T321" s="105">
        <v>46111</v>
      </c>
      <c r="U321" s="105">
        <v>46142</v>
      </c>
      <c r="V321" t="s">
        <v>139</v>
      </c>
    </row>
    <row r="322" spans="1:22" x14ac:dyDescent="0.25">
      <c r="A322" s="12" t="str">
        <f t="shared" si="5"/>
        <v>4000.7.3</v>
      </c>
      <c r="B322" t="s">
        <v>303</v>
      </c>
      <c r="C322">
        <v>0</v>
      </c>
      <c r="D322" t="s">
        <v>72</v>
      </c>
      <c r="E322" t="s">
        <v>322</v>
      </c>
      <c r="F322" t="s">
        <v>12</v>
      </c>
      <c r="G322" t="s">
        <v>12</v>
      </c>
      <c r="H322" t="s">
        <v>12</v>
      </c>
      <c r="I322" t="s">
        <v>12</v>
      </c>
      <c r="J322" t="s">
        <v>12</v>
      </c>
      <c r="K322" t="s">
        <v>12</v>
      </c>
      <c r="L322" t="s">
        <v>12</v>
      </c>
      <c r="M322" t="s">
        <v>12</v>
      </c>
      <c r="N322" t="s">
        <v>12</v>
      </c>
      <c r="O322" t="s">
        <v>1396</v>
      </c>
      <c r="P322">
        <v>50</v>
      </c>
      <c r="Q322">
        <v>1</v>
      </c>
      <c r="R322" t="s">
        <v>70</v>
      </c>
      <c r="S322" t="s">
        <v>1397</v>
      </c>
      <c r="T322" s="105">
        <v>46116</v>
      </c>
      <c r="U322" s="105">
        <v>46127</v>
      </c>
      <c r="V322" t="s">
        <v>303</v>
      </c>
    </row>
    <row r="323" spans="1:22" x14ac:dyDescent="0.25">
      <c r="A323" s="12" t="str">
        <f t="shared" si="5"/>
        <v>4000.7.4</v>
      </c>
      <c r="B323" t="s">
        <v>303</v>
      </c>
      <c r="C323">
        <v>0</v>
      </c>
      <c r="D323" t="s">
        <v>761</v>
      </c>
      <c r="E323" t="s">
        <v>323</v>
      </c>
      <c r="F323" t="s">
        <v>12</v>
      </c>
      <c r="G323" t="s">
        <v>12</v>
      </c>
      <c r="H323" t="s">
        <v>12</v>
      </c>
      <c r="I323" t="s">
        <v>12</v>
      </c>
      <c r="J323" t="s">
        <v>12</v>
      </c>
      <c r="K323" t="s">
        <v>12</v>
      </c>
      <c r="L323" t="s">
        <v>12</v>
      </c>
      <c r="M323" t="s">
        <v>12</v>
      </c>
      <c r="N323" t="s">
        <v>12</v>
      </c>
      <c r="O323" t="s">
        <v>1398</v>
      </c>
      <c r="P323">
        <v>0</v>
      </c>
      <c r="Q323">
        <v>6</v>
      </c>
      <c r="R323" t="s">
        <v>70</v>
      </c>
      <c r="S323" t="s">
        <v>1391</v>
      </c>
      <c r="T323" s="105">
        <v>46131</v>
      </c>
      <c r="U323" s="105">
        <v>46356</v>
      </c>
      <c r="V323" t="s">
        <v>139</v>
      </c>
    </row>
    <row r="324" spans="1:22" x14ac:dyDescent="0.25">
      <c r="A324" s="12" t="str">
        <f t="shared" ref="A324:A387" si="6">+E324</f>
        <v>4000.8</v>
      </c>
      <c r="B324" t="s">
        <v>303</v>
      </c>
      <c r="C324">
        <v>0</v>
      </c>
      <c r="D324" t="s">
        <v>65</v>
      </c>
      <c r="E324" t="s">
        <v>324</v>
      </c>
      <c r="F324" t="s">
        <v>82</v>
      </c>
      <c r="G324" t="s">
        <v>526</v>
      </c>
      <c r="H324" t="s">
        <v>527</v>
      </c>
      <c r="I324" t="s">
        <v>882</v>
      </c>
      <c r="J324" t="s">
        <v>12</v>
      </c>
      <c r="K324" t="s">
        <v>68</v>
      </c>
      <c r="L324" t="s">
        <v>1364</v>
      </c>
      <c r="M324" t="s">
        <v>152</v>
      </c>
      <c r="N324" t="s">
        <v>12</v>
      </c>
      <c r="O324" t="s">
        <v>1399</v>
      </c>
      <c r="P324">
        <v>12</v>
      </c>
      <c r="Q324">
        <v>1</v>
      </c>
      <c r="R324" t="s">
        <v>70</v>
      </c>
      <c r="S324" t="s">
        <v>1400</v>
      </c>
      <c r="T324" s="105">
        <v>46041</v>
      </c>
      <c r="U324" s="105">
        <v>46377</v>
      </c>
      <c r="V324" t="s">
        <v>303</v>
      </c>
    </row>
    <row r="325" spans="1:22" x14ac:dyDescent="0.25">
      <c r="A325" s="12" t="str">
        <f t="shared" si="6"/>
        <v>4000.8.1</v>
      </c>
      <c r="B325" t="s">
        <v>303</v>
      </c>
      <c r="C325">
        <v>0</v>
      </c>
      <c r="D325" t="s">
        <v>72</v>
      </c>
      <c r="E325" t="s">
        <v>325</v>
      </c>
      <c r="F325" t="s">
        <v>12</v>
      </c>
      <c r="G325" t="s">
        <v>12</v>
      </c>
      <c r="H325" t="s">
        <v>12</v>
      </c>
      <c r="I325" t="s">
        <v>12</v>
      </c>
      <c r="J325" t="s">
        <v>12</v>
      </c>
      <c r="K325" t="s">
        <v>12</v>
      </c>
      <c r="L325" t="s">
        <v>12</v>
      </c>
      <c r="M325" t="s">
        <v>12</v>
      </c>
      <c r="N325" t="s">
        <v>12</v>
      </c>
      <c r="O325" t="s">
        <v>1401</v>
      </c>
      <c r="P325">
        <v>80</v>
      </c>
      <c r="Q325">
        <v>1</v>
      </c>
      <c r="R325" t="s">
        <v>70</v>
      </c>
      <c r="S325" t="s">
        <v>1402</v>
      </c>
      <c r="T325" s="105">
        <v>46041</v>
      </c>
      <c r="U325" s="105">
        <v>46142</v>
      </c>
      <c r="V325" t="s">
        <v>303</v>
      </c>
    </row>
    <row r="326" spans="1:22" x14ac:dyDescent="0.25">
      <c r="A326" s="12" t="str">
        <f t="shared" si="6"/>
        <v>4000.8.2</v>
      </c>
      <c r="B326" t="s">
        <v>303</v>
      </c>
      <c r="C326">
        <v>0</v>
      </c>
      <c r="D326" t="s">
        <v>72</v>
      </c>
      <c r="E326" t="s">
        <v>1403</v>
      </c>
      <c r="F326" t="s">
        <v>12</v>
      </c>
      <c r="G326" t="s">
        <v>12</v>
      </c>
      <c r="H326" t="s">
        <v>12</v>
      </c>
      <c r="I326" t="s">
        <v>12</v>
      </c>
      <c r="J326" t="s">
        <v>12</v>
      </c>
      <c r="K326" t="s">
        <v>12</v>
      </c>
      <c r="L326" t="s">
        <v>12</v>
      </c>
      <c r="M326" t="s">
        <v>12</v>
      </c>
      <c r="N326" t="s">
        <v>12</v>
      </c>
      <c r="O326" t="s">
        <v>1404</v>
      </c>
      <c r="P326">
        <v>20</v>
      </c>
      <c r="Q326">
        <v>1</v>
      </c>
      <c r="R326" t="s">
        <v>70</v>
      </c>
      <c r="S326" t="s">
        <v>1400</v>
      </c>
      <c r="T326" s="105">
        <v>46116</v>
      </c>
      <c r="U326" s="105">
        <v>46377</v>
      </c>
      <c r="V326" t="s">
        <v>303</v>
      </c>
    </row>
    <row r="327" spans="1:22" x14ac:dyDescent="0.25">
      <c r="A327" s="12" t="str">
        <f t="shared" si="6"/>
        <v>6000.1</v>
      </c>
      <c r="B327" t="s">
        <v>386</v>
      </c>
      <c r="C327">
        <v>0</v>
      </c>
      <c r="D327" t="s">
        <v>65</v>
      </c>
      <c r="E327" t="s">
        <v>387</v>
      </c>
      <c r="F327" t="s">
        <v>67</v>
      </c>
      <c r="G327" t="s">
        <v>530</v>
      </c>
      <c r="H327" t="s">
        <v>531</v>
      </c>
      <c r="I327" t="s">
        <v>532</v>
      </c>
      <c r="J327" t="s">
        <v>12</v>
      </c>
      <c r="K327" t="s">
        <v>68</v>
      </c>
      <c r="L327" t="s">
        <v>1405</v>
      </c>
      <c r="M327" t="s">
        <v>152</v>
      </c>
      <c r="N327" t="s">
        <v>1255</v>
      </c>
      <c r="O327" t="s">
        <v>1406</v>
      </c>
      <c r="P327">
        <v>15</v>
      </c>
      <c r="Q327">
        <v>3</v>
      </c>
      <c r="R327" t="s">
        <v>70</v>
      </c>
      <c r="S327" t="s">
        <v>1407</v>
      </c>
      <c r="T327" s="105">
        <v>46035</v>
      </c>
      <c r="U327" s="105">
        <v>46379</v>
      </c>
      <c r="V327" t="s">
        <v>386</v>
      </c>
    </row>
    <row r="328" spans="1:22" x14ac:dyDescent="0.25">
      <c r="A328" s="12" t="str">
        <f t="shared" si="6"/>
        <v>6000.1.1</v>
      </c>
      <c r="B328" t="s">
        <v>386</v>
      </c>
      <c r="C328">
        <v>0</v>
      </c>
      <c r="D328" t="s">
        <v>72</v>
      </c>
      <c r="E328" t="s">
        <v>388</v>
      </c>
      <c r="F328" t="s">
        <v>12</v>
      </c>
      <c r="G328" t="s">
        <v>12</v>
      </c>
      <c r="H328" t="s">
        <v>12</v>
      </c>
      <c r="I328" t="s">
        <v>12</v>
      </c>
      <c r="J328" t="s">
        <v>12</v>
      </c>
      <c r="K328" t="s">
        <v>12</v>
      </c>
      <c r="L328" t="s">
        <v>12</v>
      </c>
      <c r="M328" t="s">
        <v>12</v>
      </c>
      <c r="N328" t="s">
        <v>12</v>
      </c>
      <c r="O328" t="s">
        <v>1408</v>
      </c>
      <c r="P328">
        <v>15</v>
      </c>
      <c r="Q328">
        <v>3</v>
      </c>
      <c r="R328" t="s">
        <v>70</v>
      </c>
      <c r="S328" t="s">
        <v>1409</v>
      </c>
      <c r="T328" s="105">
        <v>46035</v>
      </c>
      <c r="U328" s="105">
        <v>46087</v>
      </c>
      <c r="V328" t="s">
        <v>386</v>
      </c>
    </row>
    <row r="329" spans="1:22" x14ac:dyDescent="0.25">
      <c r="A329" s="12" t="str">
        <f t="shared" si="6"/>
        <v>6000.1.2</v>
      </c>
      <c r="B329" t="s">
        <v>386</v>
      </c>
      <c r="C329">
        <v>0</v>
      </c>
      <c r="D329" t="s">
        <v>72</v>
      </c>
      <c r="E329" t="s">
        <v>389</v>
      </c>
      <c r="F329" t="s">
        <v>12</v>
      </c>
      <c r="G329" t="s">
        <v>12</v>
      </c>
      <c r="H329" t="s">
        <v>12</v>
      </c>
      <c r="I329" t="s">
        <v>12</v>
      </c>
      <c r="J329" t="s">
        <v>12</v>
      </c>
      <c r="K329" t="s">
        <v>12</v>
      </c>
      <c r="L329" t="s">
        <v>12</v>
      </c>
      <c r="M329" t="s">
        <v>12</v>
      </c>
      <c r="N329" t="s">
        <v>12</v>
      </c>
      <c r="O329" t="s">
        <v>29</v>
      </c>
      <c r="P329">
        <v>15</v>
      </c>
      <c r="Q329">
        <v>3</v>
      </c>
      <c r="R329" t="s">
        <v>70</v>
      </c>
      <c r="S329" t="s">
        <v>1410</v>
      </c>
      <c r="T329" s="105">
        <v>46069</v>
      </c>
      <c r="U329" s="105">
        <v>46087</v>
      </c>
      <c r="V329" t="s">
        <v>386</v>
      </c>
    </row>
    <row r="330" spans="1:22" x14ac:dyDescent="0.25">
      <c r="A330" s="12" t="str">
        <f t="shared" si="6"/>
        <v>6000.1.3</v>
      </c>
      <c r="B330" t="s">
        <v>386</v>
      </c>
      <c r="C330">
        <v>0</v>
      </c>
      <c r="D330" t="s">
        <v>72</v>
      </c>
      <c r="E330" t="s">
        <v>390</v>
      </c>
      <c r="F330" t="s">
        <v>12</v>
      </c>
      <c r="G330" t="s">
        <v>12</v>
      </c>
      <c r="H330" t="s">
        <v>12</v>
      </c>
      <c r="I330" t="s">
        <v>12</v>
      </c>
      <c r="J330" t="s">
        <v>12</v>
      </c>
      <c r="K330" t="s">
        <v>12</v>
      </c>
      <c r="L330" t="s">
        <v>12</v>
      </c>
      <c r="M330" t="s">
        <v>12</v>
      </c>
      <c r="N330" t="s">
        <v>12</v>
      </c>
      <c r="O330" t="s">
        <v>1411</v>
      </c>
      <c r="P330">
        <v>30</v>
      </c>
      <c r="Q330">
        <v>100</v>
      </c>
      <c r="R330" t="s">
        <v>90</v>
      </c>
      <c r="S330" t="s">
        <v>1039</v>
      </c>
      <c r="T330" s="105">
        <v>46090</v>
      </c>
      <c r="U330" s="105">
        <v>46374</v>
      </c>
      <c r="V330" t="s">
        <v>386</v>
      </c>
    </row>
    <row r="331" spans="1:22" x14ac:dyDescent="0.25">
      <c r="A331" s="12" t="str">
        <f t="shared" si="6"/>
        <v>6000.1.4</v>
      </c>
      <c r="B331" t="s">
        <v>386</v>
      </c>
      <c r="C331">
        <v>0</v>
      </c>
      <c r="D331" t="s">
        <v>72</v>
      </c>
      <c r="E331" t="s">
        <v>392</v>
      </c>
      <c r="F331" t="s">
        <v>12</v>
      </c>
      <c r="G331" t="s">
        <v>12</v>
      </c>
      <c r="H331" t="s">
        <v>12</v>
      </c>
      <c r="I331" t="s">
        <v>12</v>
      </c>
      <c r="J331" t="s">
        <v>12</v>
      </c>
      <c r="K331" t="s">
        <v>12</v>
      </c>
      <c r="L331" t="s">
        <v>12</v>
      </c>
      <c r="M331" t="s">
        <v>12</v>
      </c>
      <c r="N331" t="s">
        <v>12</v>
      </c>
      <c r="O331" t="s">
        <v>1412</v>
      </c>
      <c r="P331">
        <v>40</v>
      </c>
      <c r="Q331">
        <v>3</v>
      </c>
      <c r="R331" t="s">
        <v>70</v>
      </c>
      <c r="S331" t="s">
        <v>1413</v>
      </c>
      <c r="T331" s="105">
        <v>46142</v>
      </c>
      <c r="U331" s="105">
        <v>46379</v>
      </c>
      <c r="V331" t="s">
        <v>386</v>
      </c>
    </row>
    <row r="332" spans="1:22" x14ac:dyDescent="0.25">
      <c r="A332" s="12" t="str">
        <f t="shared" si="6"/>
        <v>6000.2</v>
      </c>
      <c r="B332" t="s">
        <v>386</v>
      </c>
      <c r="C332">
        <v>0</v>
      </c>
      <c r="D332" t="s">
        <v>65</v>
      </c>
      <c r="E332" t="s">
        <v>393</v>
      </c>
      <c r="F332" t="s">
        <v>67</v>
      </c>
      <c r="G332" t="s">
        <v>530</v>
      </c>
      <c r="H332" t="s">
        <v>531</v>
      </c>
      <c r="I332" t="s">
        <v>532</v>
      </c>
      <c r="J332" t="s">
        <v>12</v>
      </c>
      <c r="K332" t="s">
        <v>68</v>
      </c>
      <c r="L332" t="s">
        <v>1405</v>
      </c>
      <c r="M332" t="s">
        <v>152</v>
      </c>
      <c r="N332" t="s">
        <v>1255</v>
      </c>
      <c r="O332" t="s">
        <v>1414</v>
      </c>
      <c r="P332">
        <v>15</v>
      </c>
      <c r="Q332">
        <v>3</v>
      </c>
      <c r="R332" t="s">
        <v>70</v>
      </c>
      <c r="S332" t="s">
        <v>1413</v>
      </c>
      <c r="T332" s="105">
        <v>46035</v>
      </c>
      <c r="U332" s="105">
        <v>46379</v>
      </c>
      <c r="V332" t="s">
        <v>386</v>
      </c>
    </row>
    <row r="333" spans="1:22" x14ac:dyDescent="0.25">
      <c r="A333" s="12" t="str">
        <f t="shared" si="6"/>
        <v>6000.2.1</v>
      </c>
      <c r="B333" t="s">
        <v>386</v>
      </c>
      <c r="C333">
        <v>0</v>
      </c>
      <c r="D333" t="s">
        <v>72</v>
      </c>
      <c r="E333" t="s">
        <v>394</v>
      </c>
      <c r="F333" t="s">
        <v>12</v>
      </c>
      <c r="G333" t="s">
        <v>12</v>
      </c>
      <c r="H333" t="s">
        <v>12</v>
      </c>
      <c r="I333" t="s">
        <v>12</v>
      </c>
      <c r="J333" t="s">
        <v>12</v>
      </c>
      <c r="K333" t="s">
        <v>12</v>
      </c>
      <c r="L333" t="s">
        <v>12</v>
      </c>
      <c r="M333" t="s">
        <v>12</v>
      </c>
      <c r="N333" t="s">
        <v>12</v>
      </c>
      <c r="O333" t="s">
        <v>1408</v>
      </c>
      <c r="P333">
        <v>15</v>
      </c>
      <c r="Q333">
        <v>3</v>
      </c>
      <c r="R333" t="s">
        <v>70</v>
      </c>
      <c r="S333" t="s">
        <v>1409</v>
      </c>
      <c r="T333" s="105">
        <v>46035</v>
      </c>
      <c r="U333" s="105">
        <v>46087</v>
      </c>
      <c r="V333" t="s">
        <v>386</v>
      </c>
    </row>
    <row r="334" spans="1:22" x14ac:dyDescent="0.25">
      <c r="A334" s="12" t="str">
        <f t="shared" si="6"/>
        <v>6000.2.2</v>
      </c>
      <c r="B334" t="s">
        <v>386</v>
      </c>
      <c r="C334">
        <v>0</v>
      </c>
      <c r="D334" t="s">
        <v>72</v>
      </c>
      <c r="E334" t="s">
        <v>395</v>
      </c>
      <c r="F334" t="s">
        <v>12</v>
      </c>
      <c r="G334" t="s">
        <v>12</v>
      </c>
      <c r="H334" t="s">
        <v>12</v>
      </c>
      <c r="I334" t="s">
        <v>12</v>
      </c>
      <c r="J334" t="s">
        <v>12</v>
      </c>
      <c r="K334" t="s">
        <v>12</v>
      </c>
      <c r="L334" t="s">
        <v>12</v>
      </c>
      <c r="M334" t="s">
        <v>12</v>
      </c>
      <c r="N334" t="s">
        <v>12</v>
      </c>
      <c r="O334" t="s">
        <v>29</v>
      </c>
      <c r="P334">
        <v>15</v>
      </c>
      <c r="Q334">
        <v>3</v>
      </c>
      <c r="R334" t="s">
        <v>70</v>
      </c>
      <c r="S334" t="s">
        <v>1410</v>
      </c>
      <c r="T334" s="105">
        <v>46069</v>
      </c>
      <c r="U334" s="105">
        <v>46087</v>
      </c>
      <c r="V334" t="s">
        <v>386</v>
      </c>
    </row>
    <row r="335" spans="1:22" x14ac:dyDescent="0.25">
      <c r="A335" s="12" t="str">
        <f t="shared" si="6"/>
        <v>6000.2.3</v>
      </c>
      <c r="B335" t="s">
        <v>386</v>
      </c>
      <c r="C335">
        <v>0</v>
      </c>
      <c r="D335" t="s">
        <v>72</v>
      </c>
      <c r="E335" t="s">
        <v>396</v>
      </c>
      <c r="F335" t="s">
        <v>12</v>
      </c>
      <c r="G335" t="s">
        <v>12</v>
      </c>
      <c r="H335" t="s">
        <v>12</v>
      </c>
      <c r="I335" t="s">
        <v>12</v>
      </c>
      <c r="J335" t="s">
        <v>12</v>
      </c>
      <c r="K335" t="s">
        <v>12</v>
      </c>
      <c r="L335" t="s">
        <v>12</v>
      </c>
      <c r="M335" t="s">
        <v>12</v>
      </c>
      <c r="N335" t="s">
        <v>12</v>
      </c>
      <c r="O335" t="s">
        <v>1411</v>
      </c>
      <c r="P335">
        <v>30</v>
      </c>
      <c r="Q335">
        <v>100</v>
      </c>
      <c r="R335" t="s">
        <v>90</v>
      </c>
      <c r="S335" t="s">
        <v>1039</v>
      </c>
      <c r="T335" s="105">
        <v>46090</v>
      </c>
      <c r="U335" s="105">
        <v>46374</v>
      </c>
      <c r="V335" t="s">
        <v>386</v>
      </c>
    </row>
    <row r="336" spans="1:22" x14ac:dyDescent="0.25">
      <c r="A336" s="12" t="str">
        <f t="shared" si="6"/>
        <v>6000.2.4</v>
      </c>
      <c r="B336" t="s">
        <v>386</v>
      </c>
      <c r="C336">
        <v>0</v>
      </c>
      <c r="D336" t="s">
        <v>72</v>
      </c>
      <c r="E336" t="s">
        <v>397</v>
      </c>
      <c r="F336" t="s">
        <v>12</v>
      </c>
      <c r="G336" t="s">
        <v>12</v>
      </c>
      <c r="H336" t="s">
        <v>12</v>
      </c>
      <c r="I336" t="s">
        <v>12</v>
      </c>
      <c r="J336" t="s">
        <v>12</v>
      </c>
      <c r="K336" t="s">
        <v>12</v>
      </c>
      <c r="L336" t="s">
        <v>12</v>
      </c>
      <c r="M336" t="s">
        <v>12</v>
      </c>
      <c r="N336" t="s">
        <v>12</v>
      </c>
      <c r="O336" t="s">
        <v>1412</v>
      </c>
      <c r="P336">
        <v>40</v>
      </c>
      <c r="Q336">
        <v>3</v>
      </c>
      <c r="R336" t="s">
        <v>70</v>
      </c>
      <c r="S336" t="s">
        <v>1413</v>
      </c>
      <c r="T336" s="105">
        <v>46142</v>
      </c>
      <c r="U336" s="105">
        <v>46379</v>
      </c>
      <c r="V336" t="s">
        <v>386</v>
      </c>
    </row>
    <row r="337" spans="1:22" x14ac:dyDescent="0.25">
      <c r="A337" s="12" t="str">
        <f t="shared" si="6"/>
        <v>6000.3</v>
      </c>
      <c r="B337" t="s">
        <v>386</v>
      </c>
      <c r="C337">
        <v>0</v>
      </c>
      <c r="D337" t="s">
        <v>65</v>
      </c>
      <c r="E337" t="s">
        <v>398</v>
      </c>
      <c r="F337" t="s">
        <v>67</v>
      </c>
      <c r="G337" t="s">
        <v>530</v>
      </c>
      <c r="H337" t="s">
        <v>531</v>
      </c>
      <c r="I337" t="s">
        <v>532</v>
      </c>
      <c r="J337" t="s">
        <v>12</v>
      </c>
      <c r="K337" t="s">
        <v>68</v>
      </c>
      <c r="L337" t="s">
        <v>1405</v>
      </c>
      <c r="M337" t="s">
        <v>152</v>
      </c>
      <c r="N337" t="s">
        <v>1255</v>
      </c>
      <c r="O337" t="s">
        <v>1415</v>
      </c>
      <c r="P337">
        <v>15</v>
      </c>
      <c r="Q337">
        <v>3</v>
      </c>
      <c r="R337" t="s">
        <v>70</v>
      </c>
      <c r="S337" t="s">
        <v>1413</v>
      </c>
      <c r="T337" s="105">
        <v>46035</v>
      </c>
      <c r="U337" s="105">
        <v>46379</v>
      </c>
      <c r="V337" t="s">
        <v>386</v>
      </c>
    </row>
    <row r="338" spans="1:22" x14ac:dyDescent="0.25">
      <c r="A338" s="12" t="str">
        <f t="shared" si="6"/>
        <v>6000.3.1</v>
      </c>
      <c r="B338" t="s">
        <v>386</v>
      </c>
      <c r="C338">
        <v>0</v>
      </c>
      <c r="D338" t="s">
        <v>72</v>
      </c>
      <c r="E338" t="s">
        <v>399</v>
      </c>
      <c r="F338" t="s">
        <v>12</v>
      </c>
      <c r="G338" t="s">
        <v>12</v>
      </c>
      <c r="H338" t="s">
        <v>12</v>
      </c>
      <c r="I338" t="s">
        <v>12</v>
      </c>
      <c r="J338" t="s">
        <v>12</v>
      </c>
      <c r="K338" t="s">
        <v>12</v>
      </c>
      <c r="L338" t="s">
        <v>12</v>
      </c>
      <c r="M338" t="s">
        <v>12</v>
      </c>
      <c r="N338" t="s">
        <v>12</v>
      </c>
      <c r="O338" t="s">
        <v>1408</v>
      </c>
      <c r="P338">
        <v>15</v>
      </c>
      <c r="Q338">
        <v>3</v>
      </c>
      <c r="R338" t="s">
        <v>70</v>
      </c>
      <c r="S338" t="s">
        <v>1409</v>
      </c>
      <c r="T338" s="105">
        <v>46035</v>
      </c>
      <c r="U338" s="105">
        <v>46087</v>
      </c>
      <c r="V338" t="s">
        <v>386</v>
      </c>
    </row>
    <row r="339" spans="1:22" x14ac:dyDescent="0.25">
      <c r="A339" s="12" t="str">
        <f t="shared" si="6"/>
        <v>6000.3.2</v>
      </c>
      <c r="B339" t="s">
        <v>386</v>
      </c>
      <c r="C339">
        <v>0</v>
      </c>
      <c r="D339" t="s">
        <v>72</v>
      </c>
      <c r="E339" t="s">
        <v>400</v>
      </c>
      <c r="F339" t="s">
        <v>12</v>
      </c>
      <c r="G339" t="s">
        <v>12</v>
      </c>
      <c r="H339" t="s">
        <v>12</v>
      </c>
      <c r="I339" t="s">
        <v>12</v>
      </c>
      <c r="J339" t="s">
        <v>12</v>
      </c>
      <c r="K339" t="s">
        <v>12</v>
      </c>
      <c r="L339" t="s">
        <v>12</v>
      </c>
      <c r="M339" t="s">
        <v>12</v>
      </c>
      <c r="N339" t="s">
        <v>12</v>
      </c>
      <c r="O339" t="s">
        <v>29</v>
      </c>
      <c r="P339">
        <v>15</v>
      </c>
      <c r="Q339">
        <v>3</v>
      </c>
      <c r="R339" t="s">
        <v>70</v>
      </c>
      <c r="S339" t="s">
        <v>1410</v>
      </c>
      <c r="T339" s="105">
        <v>46069</v>
      </c>
      <c r="U339" s="105">
        <v>46087</v>
      </c>
      <c r="V339" t="s">
        <v>386</v>
      </c>
    </row>
    <row r="340" spans="1:22" x14ac:dyDescent="0.25">
      <c r="A340" s="12" t="str">
        <f t="shared" si="6"/>
        <v>6000.3.3</v>
      </c>
      <c r="B340" t="s">
        <v>386</v>
      </c>
      <c r="C340">
        <v>0</v>
      </c>
      <c r="D340" t="s">
        <v>72</v>
      </c>
      <c r="E340" t="s">
        <v>401</v>
      </c>
      <c r="F340" t="s">
        <v>12</v>
      </c>
      <c r="G340" t="s">
        <v>12</v>
      </c>
      <c r="H340" t="s">
        <v>12</v>
      </c>
      <c r="I340" t="s">
        <v>12</v>
      </c>
      <c r="J340" t="s">
        <v>12</v>
      </c>
      <c r="K340" t="s">
        <v>12</v>
      </c>
      <c r="L340" t="s">
        <v>12</v>
      </c>
      <c r="M340" t="s">
        <v>12</v>
      </c>
      <c r="N340" t="s">
        <v>12</v>
      </c>
      <c r="O340" t="s">
        <v>1411</v>
      </c>
      <c r="P340">
        <v>30</v>
      </c>
      <c r="Q340">
        <v>100</v>
      </c>
      <c r="R340" t="s">
        <v>90</v>
      </c>
      <c r="S340" t="s">
        <v>1039</v>
      </c>
      <c r="T340" s="105">
        <v>46090</v>
      </c>
      <c r="U340" s="105">
        <v>46374</v>
      </c>
      <c r="V340" t="s">
        <v>386</v>
      </c>
    </row>
    <row r="341" spans="1:22" x14ac:dyDescent="0.25">
      <c r="A341" s="12" t="str">
        <f t="shared" si="6"/>
        <v>6000.3.4</v>
      </c>
      <c r="B341" t="s">
        <v>386</v>
      </c>
      <c r="C341">
        <v>0</v>
      </c>
      <c r="D341" t="s">
        <v>72</v>
      </c>
      <c r="E341" t="s">
        <v>402</v>
      </c>
      <c r="F341" t="s">
        <v>12</v>
      </c>
      <c r="G341" t="s">
        <v>12</v>
      </c>
      <c r="H341" t="s">
        <v>12</v>
      </c>
      <c r="I341" t="s">
        <v>12</v>
      </c>
      <c r="J341" t="s">
        <v>12</v>
      </c>
      <c r="K341" t="s">
        <v>12</v>
      </c>
      <c r="L341" t="s">
        <v>12</v>
      </c>
      <c r="M341" t="s">
        <v>12</v>
      </c>
      <c r="N341" t="s">
        <v>12</v>
      </c>
      <c r="O341" t="s">
        <v>1412</v>
      </c>
      <c r="P341">
        <v>40</v>
      </c>
      <c r="Q341">
        <v>3</v>
      </c>
      <c r="R341" t="s">
        <v>70</v>
      </c>
      <c r="S341" t="s">
        <v>1413</v>
      </c>
      <c r="T341" s="105">
        <v>46142</v>
      </c>
      <c r="U341" s="105">
        <v>46379</v>
      </c>
      <c r="V341" t="s">
        <v>386</v>
      </c>
    </row>
    <row r="342" spans="1:22" x14ac:dyDescent="0.25">
      <c r="A342" s="12" t="str">
        <f t="shared" si="6"/>
        <v>6000.4</v>
      </c>
      <c r="B342" t="s">
        <v>386</v>
      </c>
      <c r="C342">
        <v>0</v>
      </c>
      <c r="D342" t="s">
        <v>65</v>
      </c>
      <c r="E342" t="s">
        <v>403</v>
      </c>
      <c r="F342" t="s">
        <v>67</v>
      </c>
      <c r="G342" t="s">
        <v>530</v>
      </c>
      <c r="H342" t="s">
        <v>531</v>
      </c>
      <c r="I342" t="s">
        <v>532</v>
      </c>
      <c r="J342" t="s">
        <v>12</v>
      </c>
      <c r="K342" t="s">
        <v>68</v>
      </c>
      <c r="L342" t="s">
        <v>1405</v>
      </c>
      <c r="M342" t="s">
        <v>509</v>
      </c>
      <c r="N342" t="s">
        <v>1255</v>
      </c>
      <c r="O342" t="s">
        <v>1416</v>
      </c>
      <c r="P342">
        <v>15</v>
      </c>
      <c r="Q342">
        <v>1</v>
      </c>
      <c r="R342" t="s">
        <v>70</v>
      </c>
      <c r="S342" t="s">
        <v>1417</v>
      </c>
      <c r="T342" s="105">
        <v>46041</v>
      </c>
      <c r="U342" s="105">
        <v>46185</v>
      </c>
      <c r="V342" t="s">
        <v>386</v>
      </c>
    </row>
    <row r="343" spans="1:22" x14ac:dyDescent="0.25">
      <c r="A343" s="12" t="str">
        <f t="shared" si="6"/>
        <v>6000.4.1</v>
      </c>
      <c r="B343" t="s">
        <v>386</v>
      </c>
      <c r="C343">
        <v>0</v>
      </c>
      <c r="D343" t="s">
        <v>72</v>
      </c>
      <c r="E343" t="s">
        <v>404</v>
      </c>
      <c r="F343" t="s">
        <v>12</v>
      </c>
      <c r="G343" t="s">
        <v>12</v>
      </c>
      <c r="H343" t="s">
        <v>12</v>
      </c>
      <c r="I343" t="s">
        <v>12</v>
      </c>
      <c r="J343" t="s">
        <v>12</v>
      </c>
      <c r="K343" t="s">
        <v>12</v>
      </c>
      <c r="L343" t="s">
        <v>12</v>
      </c>
      <c r="M343" t="s">
        <v>12</v>
      </c>
      <c r="N343" t="s">
        <v>12</v>
      </c>
      <c r="O343" t="s">
        <v>1418</v>
      </c>
      <c r="P343">
        <v>25</v>
      </c>
      <c r="Q343">
        <v>1</v>
      </c>
      <c r="R343" t="s">
        <v>70</v>
      </c>
      <c r="S343" t="s">
        <v>1419</v>
      </c>
      <c r="T343" s="105">
        <v>46041</v>
      </c>
      <c r="U343" s="105">
        <v>46136</v>
      </c>
      <c r="V343" t="s">
        <v>386</v>
      </c>
    </row>
    <row r="344" spans="1:22" x14ac:dyDescent="0.25">
      <c r="A344" s="12" t="str">
        <f t="shared" si="6"/>
        <v>6000.4.2</v>
      </c>
      <c r="B344" t="s">
        <v>386</v>
      </c>
      <c r="C344">
        <v>0</v>
      </c>
      <c r="D344" t="s">
        <v>72</v>
      </c>
      <c r="E344" t="s">
        <v>405</v>
      </c>
      <c r="F344" t="s">
        <v>12</v>
      </c>
      <c r="G344" t="s">
        <v>12</v>
      </c>
      <c r="H344" t="s">
        <v>12</v>
      </c>
      <c r="I344" t="s">
        <v>12</v>
      </c>
      <c r="J344" t="s">
        <v>12</v>
      </c>
      <c r="K344" t="s">
        <v>12</v>
      </c>
      <c r="L344" t="s">
        <v>12</v>
      </c>
      <c r="M344" t="s">
        <v>12</v>
      </c>
      <c r="N344" t="s">
        <v>12</v>
      </c>
      <c r="O344" t="s">
        <v>1420</v>
      </c>
      <c r="P344">
        <v>25</v>
      </c>
      <c r="Q344">
        <v>1</v>
      </c>
      <c r="R344" t="s">
        <v>70</v>
      </c>
      <c r="S344" t="s">
        <v>1421</v>
      </c>
      <c r="T344" s="105">
        <v>46139</v>
      </c>
      <c r="U344" s="105">
        <v>46157</v>
      </c>
      <c r="V344" t="s">
        <v>386</v>
      </c>
    </row>
    <row r="345" spans="1:22" x14ac:dyDescent="0.25">
      <c r="A345" s="12" t="str">
        <f t="shared" si="6"/>
        <v>6000.4.3</v>
      </c>
      <c r="B345" t="s">
        <v>386</v>
      </c>
      <c r="C345">
        <v>0</v>
      </c>
      <c r="D345" t="s">
        <v>72</v>
      </c>
      <c r="E345" t="s">
        <v>406</v>
      </c>
      <c r="F345" t="s">
        <v>12</v>
      </c>
      <c r="G345" t="s">
        <v>12</v>
      </c>
      <c r="H345" t="s">
        <v>12</v>
      </c>
      <c r="I345" t="s">
        <v>12</v>
      </c>
      <c r="J345" t="s">
        <v>12</v>
      </c>
      <c r="K345" t="s">
        <v>12</v>
      </c>
      <c r="L345" t="s">
        <v>12</v>
      </c>
      <c r="M345" t="s">
        <v>12</v>
      </c>
      <c r="N345" t="s">
        <v>12</v>
      </c>
      <c r="O345" t="s">
        <v>1422</v>
      </c>
      <c r="P345">
        <v>50</v>
      </c>
      <c r="Q345">
        <v>1</v>
      </c>
      <c r="R345" t="s">
        <v>70</v>
      </c>
      <c r="S345" t="s">
        <v>1423</v>
      </c>
      <c r="T345" s="105">
        <v>46161</v>
      </c>
      <c r="U345" s="105">
        <v>46185</v>
      </c>
      <c r="V345" t="s">
        <v>386</v>
      </c>
    </row>
    <row r="346" spans="1:22" x14ac:dyDescent="0.25">
      <c r="A346" s="12" t="str">
        <f t="shared" si="6"/>
        <v>6000.5</v>
      </c>
      <c r="B346" t="s">
        <v>386</v>
      </c>
      <c r="C346">
        <v>0</v>
      </c>
      <c r="D346" t="s">
        <v>65</v>
      </c>
      <c r="E346" t="s">
        <v>407</v>
      </c>
      <c r="F346" t="s">
        <v>67</v>
      </c>
      <c r="G346" t="s">
        <v>530</v>
      </c>
      <c r="H346" t="s">
        <v>531</v>
      </c>
      <c r="I346" t="s">
        <v>532</v>
      </c>
      <c r="J346" t="s">
        <v>12</v>
      </c>
      <c r="K346" t="s">
        <v>68</v>
      </c>
      <c r="L346" t="s">
        <v>1405</v>
      </c>
      <c r="M346" t="s">
        <v>509</v>
      </c>
      <c r="N346" t="s">
        <v>1255</v>
      </c>
      <c r="O346" t="s">
        <v>1424</v>
      </c>
      <c r="P346">
        <v>15</v>
      </c>
      <c r="Q346">
        <v>1</v>
      </c>
      <c r="R346" t="s">
        <v>70</v>
      </c>
      <c r="S346" t="s">
        <v>1425</v>
      </c>
      <c r="T346" s="105">
        <v>46055</v>
      </c>
      <c r="U346" s="105">
        <v>46269</v>
      </c>
      <c r="V346" t="s">
        <v>386</v>
      </c>
    </row>
    <row r="347" spans="1:22" x14ac:dyDescent="0.25">
      <c r="A347" s="12" t="str">
        <f t="shared" si="6"/>
        <v>6000.5.1</v>
      </c>
      <c r="B347" t="s">
        <v>386</v>
      </c>
      <c r="C347">
        <v>0</v>
      </c>
      <c r="D347" t="s">
        <v>72</v>
      </c>
      <c r="E347" t="s">
        <v>408</v>
      </c>
      <c r="F347" t="s">
        <v>12</v>
      </c>
      <c r="G347" t="s">
        <v>12</v>
      </c>
      <c r="H347" t="s">
        <v>12</v>
      </c>
      <c r="I347" t="s">
        <v>12</v>
      </c>
      <c r="J347" t="s">
        <v>12</v>
      </c>
      <c r="K347" t="s">
        <v>12</v>
      </c>
      <c r="L347" t="s">
        <v>12</v>
      </c>
      <c r="M347" t="s">
        <v>12</v>
      </c>
      <c r="N347" t="s">
        <v>12</v>
      </c>
      <c r="O347" t="s">
        <v>1426</v>
      </c>
      <c r="P347">
        <v>20</v>
      </c>
      <c r="Q347">
        <v>1</v>
      </c>
      <c r="R347" t="s">
        <v>70</v>
      </c>
      <c r="S347" t="s">
        <v>1427</v>
      </c>
      <c r="T347" s="105">
        <v>46055</v>
      </c>
      <c r="U347" s="105">
        <v>46150</v>
      </c>
      <c r="V347" t="s">
        <v>386</v>
      </c>
    </row>
    <row r="348" spans="1:22" x14ac:dyDescent="0.25">
      <c r="A348" s="12" t="str">
        <f t="shared" si="6"/>
        <v>6000.5.2</v>
      </c>
      <c r="B348" t="s">
        <v>386</v>
      </c>
      <c r="C348">
        <v>0</v>
      </c>
      <c r="D348" t="s">
        <v>72</v>
      </c>
      <c r="E348" t="s">
        <v>409</v>
      </c>
      <c r="F348" t="s">
        <v>12</v>
      </c>
      <c r="G348" t="s">
        <v>12</v>
      </c>
      <c r="H348" t="s">
        <v>12</v>
      </c>
      <c r="I348" t="s">
        <v>12</v>
      </c>
      <c r="J348" t="s">
        <v>12</v>
      </c>
      <c r="K348" t="s">
        <v>12</v>
      </c>
      <c r="L348" t="s">
        <v>12</v>
      </c>
      <c r="M348" t="s">
        <v>12</v>
      </c>
      <c r="N348" t="s">
        <v>12</v>
      </c>
      <c r="O348" t="s">
        <v>1428</v>
      </c>
      <c r="P348">
        <v>20</v>
      </c>
      <c r="Q348">
        <v>1</v>
      </c>
      <c r="R348" t="s">
        <v>70</v>
      </c>
      <c r="S348" t="s">
        <v>1429</v>
      </c>
      <c r="T348" s="105">
        <v>46153</v>
      </c>
      <c r="U348" s="105">
        <v>46185</v>
      </c>
      <c r="V348" t="s">
        <v>386</v>
      </c>
    </row>
    <row r="349" spans="1:22" x14ac:dyDescent="0.25">
      <c r="A349" s="12" t="str">
        <f t="shared" si="6"/>
        <v>6000.5.3</v>
      </c>
      <c r="B349" t="s">
        <v>386</v>
      </c>
      <c r="C349">
        <v>0</v>
      </c>
      <c r="D349" t="s">
        <v>72</v>
      </c>
      <c r="E349" t="s">
        <v>410</v>
      </c>
      <c r="F349" t="s">
        <v>12</v>
      </c>
      <c r="G349" t="s">
        <v>12</v>
      </c>
      <c r="H349" t="s">
        <v>12</v>
      </c>
      <c r="I349" t="s">
        <v>12</v>
      </c>
      <c r="J349" t="s">
        <v>12</v>
      </c>
      <c r="K349" t="s">
        <v>12</v>
      </c>
      <c r="L349" t="s">
        <v>12</v>
      </c>
      <c r="M349" t="s">
        <v>12</v>
      </c>
      <c r="N349" t="s">
        <v>12</v>
      </c>
      <c r="O349" t="s">
        <v>1430</v>
      </c>
      <c r="P349">
        <v>20</v>
      </c>
      <c r="Q349">
        <v>1</v>
      </c>
      <c r="R349" t="s">
        <v>70</v>
      </c>
      <c r="S349" t="s">
        <v>1423</v>
      </c>
      <c r="T349" s="105">
        <v>46189</v>
      </c>
      <c r="U349" s="105">
        <v>46213</v>
      </c>
      <c r="V349" t="s">
        <v>386</v>
      </c>
    </row>
    <row r="350" spans="1:22" x14ac:dyDescent="0.25">
      <c r="A350" s="12" t="str">
        <f t="shared" si="6"/>
        <v>6000.5.4</v>
      </c>
      <c r="B350" t="s">
        <v>386</v>
      </c>
      <c r="C350">
        <v>0</v>
      </c>
      <c r="D350" t="s">
        <v>72</v>
      </c>
      <c r="E350" t="s">
        <v>411</v>
      </c>
      <c r="F350" t="s">
        <v>12</v>
      </c>
      <c r="G350" t="s">
        <v>12</v>
      </c>
      <c r="H350" t="s">
        <v>12</v>
      </c>
      <c r="I350" t="s">
        <v>12</v>
      </c>
      <c r="J350" t="s">
        <v>12</v>
      </c>
      <c r="K350" t="s">
        <v>12</v>
      </c>
      <c r="L350" t="s">
        <v>12</v>
      </c>
      <c r="M350" t="s">
        <v>12</v>
      </c>
      <c r="N350" t="s">
        <v>12</v>
      </c>
      <c r="O350" t="s">
        <v>1431</v>
      </c>
      <c r="P350">
        <v>20</v>
      </c>
      <c r="Q350">
        <v>1</v>
      </c>
      <c r="R350" t="s">
        <v>70</v>
      </c>
      <c r="S350" t="s">
        <v>1432</v>
      </c>
      <c r="T350" s="105">
        <v>46216</v>
      </c>
      <c r="U350" s="105">
        <v>46248</v>
      </c>
      <c r="V350" t="s">
        <v>386</v>
      </c>
    </row>
    <row r="351" spans="1:22" x14ac:dyDescent="0.25">
      <c r="A351" s="12" t="str">
        <f t="shared" si="6"/>
        <v>6000.5.5</v>
      </c>
      <c r="B351" t="s">
        <v>386</v>
      </c>
      <c r="C351">
        <v>0</v>
      </c>
      <c r="D351" t="s">
        <v>72</v>
      </c>
      <c r="E351" t="s">
        <v>412</v>
      </c>
      <c r="F351" t="s">
        <v>12</v>
      </c>
      <c r="G351" t="s">
        <v>12</v>
      </c>
      <c r="H351" t="s">
        <v>12</v>
      </c>
      <c r="I351" t="s">
        <v>12</v>
      </c>
      <c r="J351" t="s">
        <v>12</v>
      </c>
      <c r="K351" t="s">
        <v>12</v>
      </c>
      <c r="L351" t="s">
        <v>12</v>
      </c>
      <c r="M351" t="s">
        <v>12</v>
      </c>
      <c r="N351" t="s">
        <v>12</v>
      </c>
      <c r="O351" t="s">
        <v>1433</v>
      </c>
      <c r="P351">
        <v>20</v>
      </c>
      <c r="Q351">
        <v>1</v>
      </c>
      <c r="R351" t="s">
        <v>70</v>
      </c>
      <c r="S351" t="s">
        <v>1434</v>
      </c>
      <c r="T351" s="105">
        <v>46252</v>
      </c>
      <c r="U351" s="105">
        <v>46269</v>
      </c>
      <c r="V351" t="s">
        <v>386</v>
      </c>
    </row>
    <row r="352" spans="1:22" x14ac:dyDescent="0.25">
      <c r="A352" s="12" t="str">
        <f t="shared" si="6"/>
        <v>6000.6</v>
      </c>
      <c r="B352" t="s">
        <v>386</v>
      </c>
      <c r="C352">
        <v>0</v>
      </c>
      <c r="D352" t="s">
        <v>65</v>
      </c>
      <c r="E352" t="s">
        <v>413</v>
      </c>
      <c r="F352" t="s">
        <v>82</v>
      </c>
      <c r="G352" t="s">
        <v>530</v>
      </c>
      <c r="H352" t="s">
        <v>531</v>
      </c>
      <c r="I352" t="s">
        <v>532</v>
      </c>
      <c r="J352" t="s">
        <v>12</v>
      </c>
      <c r="K352" t="s">
        <v>68</v>
      </c>
      <c r="L352" t="s">
        <v>1405</v>
      </c>
      <c r="M352" t="s">
        <v>337</v>
      </c>
      <c r="N352" t="s">
        <v>1255</v>
      </c>
      <c r="O352" t="s">
        <v>1435</v>
      </c>
      <c r="P352">
        <v>15</v>
      </c>
      <c r="Q352">
        <v>1</v>
      </c>
      <c r="R352" t="s">
        <v>70</v>
      </c>
      <c r="S352" t="s">
        <v>1436</v>
      </c>
      <c r="T352" s="105">
        <v>46055</v>
      </c>
      <c r="U352" s="105">
        <v>46374</v>
      </c>
      <c r="V352" t="s">
        <v>386</v>
      </c>
    </row>
    <row r="353" spans="1:22" x14ac:dyDescent="0.25">
      <c r="A353" s="12" t="str">
        <f t="shared" si="6"/>
        <v>6000.6.1</v>
      </c>
      <c r="B353" t="s">
        <v>386</v>
      </c>
      <c r="C353">
        <v>0</v>
      </c>
      <c r="D353" t="s">
        <v>72</v>
      </c>
      <c r="E353" t="s">
        <v>414</v>
      </c>
      <c r="F353" t="s">
        <v>12</v>
      </c>
      <c r="G353" t="s">
        <v>12</v>
      </c>
      <c r="H353" t="s">
        <v>12</v>
      </c>
      <c r="I353" t="s">
        <v>12</v>
      </c>
      <c r="J353" t="s">
        <v>12</v>
      </c>
      <c r="K353" t="s">
        <v>12</v>
      </c>
      <c r="L353" t="s">
        <v>12</v>
      </c>
      <c r="M353" t="s">
        <v>12</v>
      </c>
      <c r="N353" t="s">
        <v>12</v>
      </c>
      <c r="O353" t="s">
        <v>1437</v>
      </c>
      <c r="P353">
        <v>30</v>
      </c>
      <c r="Q353">
        <v>1</v>
      </c>
      <c r="R353" t="s">
        <v>70</v>
      </c>
      <c r="S353" t="s">
        <v>1438</v>
      </c>
      <c r="T353" s="105">
        <v>46055</v>
      </c>
      <c r="U353" s="105">
        <v>46080</v>
      </c>
      <c r="V353" t="s">
        <v>386</v>
      </c>
    </row>
    <row r="354" spans="1:22" x14ac:dyDescent="0.25">
      <c r="A354" s="12" t="str">
        <f t="shared" si="6"/>
        <v>6000.6.2</v>
      </c>
      <c r="B354" t="s">
        <v>386</v>
      </c>
      <c r="C354">
        <v>0</v>
      </c>
      <c r="D354" t="s">
        <v>72</v>
      </c>
      <c r="E354" t="s">
        <v>415</v>
      </c>
      <c r="F354" t="s">
        <v>12</v>
      </c>
      <c r="G354" t="s">
        <v>12</v>
      </c>
      <c r="H354" t="s">
        <v>12</v>
      </c>
      <c r="I354" t="s">
        <v>12</v>
      </c>
      <c r="J354" t="s">
        <v>12</v>
      </c>
      <c r="K354" t="s">
        <v>12</v>
      </c>
      <c r="L354" t="s">
        <v>12</v>
      </c>
      <c r="M354" t="s">
        <v>12</v>
      </c>
      <c r="N354" t="s">
        <v>12</v>
      </c>
      <c r="O354" t="s">
        <v>1439</v>
      </c>
      <c r="P354">
        <v>30</v>
      </c>
      <c r="Q354">
        <v>1</v>
      </c>
      <c r="R354" t="s">
        <v>70</v>
      </c>
      <c r="S354" t="s">
        <v>1440</v>
      </c>
      <c r="T354" s="105">
        <v>46083</v>
      </c>
      <c r="U354" s="105">
        <v>46374</v>
      </c>
      <c r="V354" t="s">
        <v>386</v>
      </c>
    </row>
    <row r="355" spans="1:22" x14ac:dyDescent="0.25">
      <c r="A355" s="12" t="str">
        <f t="shared" si="6"/>
        <v>6000.6.3</v>
      </c>
      <c r="B355" t="s">
        <v>386</v>
      </c>
      <c r="C355">
        <v>0</v>
      </c>
      <c r="D355" t="s">
        <v>72</v>
      </c>
      <c r="E355" t="s">
        <v>416</v>
      </c>
      <c r="F355" t="s">
        <v>12</v>
      </c>
      <c r="G355" t="s">
        <v>12</v>
      </c>
      <c r="H355" t="s">
        <v>12</v>
      </c>
      <c r="I355" t="s">
        <v>12</v>
      </c>
      <c r="J355" t="s">
        <v>12</v>
      </c>
      <c r="K355" t="s">
        <v>12</v>
      </c>
      <c r="L355" t="s">
        <v>12</v>
      </c>
      <c r="M355" t="s">
        <v>12</v>
      </c>
      <c r="N355" t="s">
        <v>12</v>
      </c>
      <c r="O355" t="s">
        <v>1441</v>
      </c>
      <c r="P355">
        <v>40</v>
      </c>
      <c r="Q355">
        <v>1</v>
      </c>
      <c r="R355" t="s">
        <v>70</v>
      </c>
      <c r="S355" t="s">
        <v>1082</v>
      </c>
      <c r="T355" s="105">
        <v>46083</v>
      </c>
      <c r="U355" s="105">
        <v>46374</v>
      </c>
      <c r="V355" t="s">
        <v>386</v>
      </c>
    </row>
    <row r="356" spans="1:22" x14ac:dyDescent="0.25">
      <c r="A356" s="12" t="str">
        <f t="shared" si="6"/>
        <v>6000.7</v>
      </c>
      <c r="B356" t="s">
        <v>386</v>
      </c>
      <c r="C356">
        <v>0</v>
      </c>
      <c r="D356" t="s">
        <v>65</v>
      </c>
      <c r="E356" t="s">
        <v>417</v>
      </c>
      <c r="F356" t="s">
        <v>82</v>
      </c>
      <c r="G356" t="s">
        <v>530</v>
      </c>
      <c r="H356" t="s">
        <v>531</v>
      </c>
      <c r="I356" t="s">
        <v>532</v>
      </c>
      <c r="J356" t="s">
        <v>12</v>
      </c>
      <c r="K356" t="s">
        <v>68</v>
      </c>
      <c r="L356" t="s">
        <v>1405</v>
      </c>
      <c r="M356" t="s">
        <v>509</v>
      </c>
      <c r="N356" t="s">
        <v>1255</v>
      </c>
      <c r="O356" t="s">
        <v>1442</v>
      </c>
      <c r="P356">
        <v>10</v>
      </c>
      <c r="Q356">
        <v>1</v>
      </c>
      <c r="R356" t="s">
        <v>70</v>
      </c>
      <c r="S356" t="s">
        <v>1443</v>
      </c>
      <c r="T356" s="105">
        <v>46069</v>
      </c>
      <c r="U356" s="105">
        <v>46304</v>
      </c>
      <c r="V356" t="s">
        <v>386</v>
      </c>
    </row>
    <row r="357" spans="1:22" x14ac:dyDescent="0.25">
      <c r="A357" s="12" t="str">
        <f t="shared" si="6"/>
        <v>6000.7.1</v>
      </c>
      <c r="B357" t="s">
        <v>386</v>
      </c>
      <c r="C357">
        <v>0</v>
      </c>
      <c r="D357" t="s">
        <v>72</v>
      </c>
      <c r="E357" t="s">
        <v>418</v>
      </c>
      <c r="F357" t="s">
        <v>12</v>
      </c>
      <c r="G357" t="s">
        <v>12</v>
      </c>
      <c r="H357" t="s">
        <v>12</v>
      </c>
      <c r="I357" t="s">
        <v>12</v>
      </c>
      <c r="J357" t="s">
        <v>12</v>
      </c>
      <c r="K357" t="s">
        <v>12</v>
      </c>
      <c r="L357" t="s">
        <v>12</v>
      </c>
      <c r="M357" t="s">
        <v>12</v>
      </c>
      <c r="N357" t="s">
        <v>12</v>
      </c>
      <c r="O357" t="s">
        <v>1444</v>
      </c>
      <c r="P357">
        <v>25</v>
      </c>
      <c r="Q357">
        <v>1</v>
      </c>
      <c r="R357" t="s">
        <v>70</v>
      </c>
      <c r="S357" t="s">
        <v>1445</v>
      </c>
      <c r="T357" s="105">
        <v>46069</v>
      </c>
      <c r="U357" s="105">
        <v>46157</v>
      </c>
      <c r="V357" t="s">
        <v>386</v>
      </c>
    </row>
    <row r="358" spans="1:22" x14ac:dyDescent="0.25">
      <c r="A358" s="12" t="str">
        <f t="shared" si="6"/>
        <v>6000.7.2</v>
      </c>
      <c r="B358" t="s">
        <v>386</v>
      </c>
      <c r="C358">
        <v>0</v>
      </c>
      <c r="D358" t="s">
        <v>72</v>
      </c>
      <c r="E358" t="s">
        <v>419</v>
      </c>
      <c r="F358" t="s">
        <v>12</v>
      </c>
      <c r="G358" t="s">
        <v>12</v>
      </c>
      <c r="H358" t="s">
        <v>12</v>
      </c>
      <c r="I358" t="s">
        <v>12</v>
      </c>
      <c r="J358" t="s">
        <v>12</v>
      </c>
      <c r="K358" t="s">
        <v>12</v>
      </c>
      <c r="L358" t="s">
        <v>12</v>
      </c>
      <c r="M358" t="s">
        <v>12</v>
      </c>
      <c r="N358" t="s">
        <v>12</v>
      </c>
      <c r="O358" t="s">
        <v>1446</v>
      </c>
      <c r="P358">
        <v>25</v>
      </c>
      <c r="Q358">
        <v>1</v>
      </c>
      <c r="R358" t="s">
        <v>70</v>
      </c>
      <c r="S358" t="s">
        <v>1447</v>
      </c>
      <c r="T358" s="105">
        <v>46161</v>
      </c>
      <c r="U358" s="105">
        <v>46220</v>
      </c>
      <c r="V358" t="s">
        <v>386</v>
      </c>
    </row>
    <row r="359" spans="1:22" x14ac:dyDescent="0.25">
      <c r="A359" s="12" t="str">
        <f t="shared" si="6"/>
        <v>6000.7.3</v>
      </c>
      <c r="B359" t="s">
        <v>386</v>
      </c>
      <c r="C359">
        <v>0</v>
      </c>
      <c r="D359" t="s">
        <v>72</v>
      </c>
      <c r="E359" t="s">
        <v>420</v>
      </c>
      <c r="F359" t="s">
        <v>12</v>
      </c>
      <c r="G359" t="s">
        <v>12</v>
      </c>
      <c r="H359" t="s">
        <v>12</v>
      </c>
      <c r="I359" t="s">
        <v>12</v>
      </c>
      <c r="J359" t="s">
        <v>12</v>
      </c>
      <c r="K359" t="s">
        <v>12</v>
      </c>
      <c r="L359" t="s">
        <v>12</v>
      </c>
      <c r="M359" t="s">
        <v>12</v>
      </c>
      <c r="N359" t="s">
        <v>12</v>
      </c>
      <c r="O359" t="s">
        <v>1448</v>
      </c>
      <c r="P359">
        <v>25</v>
      </c>
      <c r="Q359">
        <v>1</v>
      </c>
      <c r="R359" t="s">
        <v>70</v>
      </c>
      <c r="S359" t="s">
        <v>1449</v>
      </c>
      <c r="T359" s="105">
        <v>46224</v>
      </c>
      <c r="U359" s="105">
        <v>46283</v>
      </c>
      <c r="V359" t="s">
        <v>386</v>
      </c>
    </row>
    <row r="360" spans="1:22" x14ac:dyDescent="0.25">
      <c r="A360" s="12" t="str">
        <f t="shared" si="6"/>
        <v>6000.7.4</v>
      </c>
      <c r="B360" t="s">
        <v>386</v>
      </c>
      <c r="C360">
        <v>0</v>
      </c>
      <c r="D360" t="s">
        <v>72</v>
      </c>
      <c r="E360" t="s">
        <v>421</v>
      </c>
      <c r="F360" t="s">
        <v>12</v>
      </c>
      <c r="G360" t="s">
        <v>12</v>
      </c>
      <c r="H360" t="s">
        <v>12</v>
      </c>
      <c r="I360" t="s">
        <v>12</v>
      </c>
      <c r="J360" t="s">
        <v>12</v>
      </c>
      <c r="K360" t="s">
        <v>12</v>
      </c>
      <c r="L360" t="s">
        <v>12</v>
      </c>
      <c r="M360" t="s">
        <v>12</v>
      </c>
      <c r="N360" t="s">
        <v>12</v>
      </c>
      <c r="O360" t="s">
        <v>1450</v>
      </c>
      <c r="P360">
        <v>25</v>
      </c>
      <c r="Q360">
        <v>1</v>
      </c>
      <c r="R360" t="s">
        <v>70</v>
      </c>
      <c r="S360" t="s">
        <v>1443</v>
      </c>
      <c r="T360" s="105">
        <v>46287</v>
      </c>
      <c r="U360" s="105">
        <v>46304</v>
      </c>
      <c r="V360" t="s">
        <v>386</v>
      </c>
    </row>
    <row r="361" spans="1:22" x14ac:dyDescent="0.25">
      <c r="A361" s="12" t="str">
        <f t="shared" si="6"/>
        <v>7000.1</v>
      </c>
      <c r="B361" t="s">
        <v>243</v>
      </c>
      <c r="C361">
        <v>0</v>
      </c>
      <c r="D361" t="s">
        <v>65</v>
      </c>
      <c r="E361" t="s">
        <v>244</v>
      </c>
      <c r="F361" t="s">
        <v>67</v>
      </c>
      <c r="G361" t="s">
        <v>530</v>
      </c>
      <c r="H361" t="s">
        <v>531</v>
      </c>
      <c r="I361" t="s">
        <v>532</v>
      </c>
      <c r="J361" t="s">
        <v>12</v>
      </c>
      <c r="K361" t="s">
        <v>83</v>
      </c>
      <c r="L361" t="s">
        <v>13</v>
      </c>
      <c r="M361" t="s">
        <v>12</v>
      </c>
      <c r="N361" t="s">
        <v>1343</v>
      </c>
      <c r="O361" t="s">
        <v>1451</v>
      </c>
      <c r="P361">
        <v>20</v>
      </c>
      <c r="Q361">
        <v>1</v>
      </c>
      <c r="R361" t="s">
        <v>70</v>
      </c>
      <c r="S361" t="s">
        <v>245</v>
      </c>
      <c r="T361" s="105">
        <v>46055</v>
      </c>
      <c r="U361" s="105">
        <v>46371</v>
      </c>
      <c r="V361" t="s">
        <v>1452</v>
      </c>
    </row>
    <row r="362" spans="1:22" x14ac:dyDescent="0.25">
      <c r="A362" s="12" t="str">
        <f t="shared" si="6"/>
        <v>7000.1.1</v>
      </c>
      <c r="B362" t="s">
        <v>243</v>
      </c>
      <c r="C362">
        <v>0</v>
      </c>
      <c r="D362" t="s">
        <v>72</v>
      </c>
      <c r="E362" t="s">
        <v>246</v>
      </c>
      <c r="F362" t="s">
        <v>12</v>
      </c>
      <c r="G362" t="s">
        <v>12</v>
      </c>
      <c r="H362" t="s">
        <v>12</v>
      </c>
      <c r="I362" t="s">
        <v>12</v>
      </c>
      <c r="J362" t="s">
        <v>12</v>
      </c>
      <c r="K362" t="s">
        <v>12</v>
      </c>
      <c r="L362" t="s">
        <v>12</v>
      </c>
      <c r="M362" t="s">
        <v>12</v>
      </c>
      <c r="N362" t="s">
        <v>12</v>
      </c>
      <c r="O362" t="s">
        <v>1453</v>
      </c>
      <c r="P362">
        <v>90</v>
      </c>
      <c r="Q362">
        <v>1</v>
      </c>
      <c r="R362" t="s">
        <v>70</v>
      </c>
      <c r="S362" t="s">
        <v>969</v>
      </c>
      <c r="T362" s="105">
        <v>46055</v>
      </c>
      <c r="U362" s="105">
        <v>46326</v>
      </c>
      <c r="V362" t="s">
        <v>1452</v>
      </c>
    </row>
    <row r="363" spans="1:22" x14ac:dyDescent="0.25">
      <c r="A363" s="12" t="str">
        <f t="shared" si="6"/>
        <v>7000.1.2</v>
      </c>
      <c r="B363" t="s">
        <v>243</v>
      </c>
      <c r="C363">
        <v>0</v>
      </c>
      <c r="D363" t="s">
        <v>72</v>
      </c>
      <c r="E363" t="s">
        <v>247</v>
      </c>
      <c r="F363" t="s">
        <v>12</v>
      </c>
      <c r="G363" t="s">
        <v>12</v>
      </c>
      <c r="H363" t="s">
        <v>12</v>
      </c>
      <c r="I363" t="s">
        <v>12</v>
      </c>
      <c r="J363" t="s">
        <v>12</v>
      </c>
      <c r="K363" t="s">
        <v>12</v>
      </c>
      <c r="L363" t="s">
        <v>12</v>
      </c>
      <c r="M363" t="s">
        <v>12</v>
      </c>
      <c r="N363" t="s">
        <v>12</v>
      </c>
      <c r="O363" t="s">
        <v>1454</v>
      </c>
      <c r="P363">
        <v>10</v>
      </c>
      <c r="Q363">
        <v>1</v>
      </c>
      <c r="R363" t="s">
        <v>70</v>
      </c>
      <c r="S363" t="s">
        <v>245</v>
      </c>
      <c r="T363" s="105">
        <v>46328</v>
      </c>
      <c r="U363" s="105">
        <v>46371</v>
      </c>
      <c r="V363" t="s">
        <v>1452</v>
      </c>
    </row>
    <row r="364" spans="1:22" x14ac:dyDescent="0.25">
      <c r="A364" s="12" t="str">
        <f t="shared" si="6"/>
        <v>7000.2</v>
      </c>
      <c r="B364" t="s">
        <v>243</v>
      </c>
      <c r="C364">
        <v>0</v>
      </c>
      <c r="D364" t="s">
        <v>65</v>
      </c>
      <c r="E364" t="s">
        <v>248</v>
      </c>
      <c r="F364" t="s">
        <v>67</v>
      </c>
      <c r="G364" t="s">
        <v>530</v>
      </c>
      <c r="H364" t="s">
        <v>531</v>
      </c>
      <c r="I364" t="s">
        <v>532</v>
      </c>
      <c r="J364" t="s">
        <v>12</v>
      </c>
      <c r="K364" t="s">
        <v>83</v>
      </c>
      <c r="L364" t="s">
        <v>13</v>
      </c>
      <c r="M364" t="s">
        <v>12</v>
      </c>
      <c r="N364" t="s">
        <v>12</v>
      </c>
      <c r="O364" t="s">
        <v>1455</v>
      </c>
      <c r="P364">
        <v>40</v>
      </c>
      <c r="Q364">
        <v>1</v>
      </c>
      <c r="R364" t="s">
        <v>70</v>
      </c>
      <c r="S364" t="s">
        <v>1456</v>
      </c>
      <c r="T364" s="105">
        <v>46146</v>
      </c>
      <c r="U364" s="105">
        <v>46240</v>
      </c>
      <c r="V364" t="s">
        <v>254</v>
      </c>
    </row>
    <row r="365" spans="1:22" x14ac:dyDescent="0.25">
      <c r="A365" s="12" t="str">
        <f t="shared" si="6"/>
        <v>7000.2.1</v>
      </c>
      <c r="B365" t="s">
        <v>243</v>
      </c>
      <c r="C365">
        <v>0</v>
      </c>
      <c r="D365" t="s">
        <v>72</v>
      </c>
      <c r="E365" t="s">
        <v>249</v>
      </c>
      <c r="F365" t="s">
        <v>12</v>
      </c>
      <c r="G365" t="s">
        <v>12</v>
      </c>
      <c r="H365" t="s">
        <v>12</v>
      </c>
      <c r="I365" t="s">
        <v>12</v>
      </c>
      <c r="J365" t="s">
        <v>12</v>
      </c>
      <c r="K365" t="s">
        <v>12</v>
      </c>
      <c r="L365" t="s">
        <v>12</v>
      </c>
      <c r="M365" t="s">
        <v>12</v>
      </c>
      <c r="N365" t="s">
        <v>12</v>
      </c>
      <c r="O365" t="s">
        <v>1457</v>
      </c>
      <c r="P365">
        <v>20</v>
      </c>
      <c r="Q365">
        <v>1</v>
      </c>
      <c r="R365" t="s">
        <v>70</v>
      </c>
      <c r="S365" t="s">
        <v>1458</v>
      </c>
      <c r="T365" s="105">
        <v>46146</v>
      </c>
      <c r="U365" s="105">
        <v>46161</v>
      </c>
      <c r="V365" t="s">
        <v>243</v>
      </c>
    </row>
    <row r="366" spans="1:22" x14ac:dyDescent="0.25">
      <c r="A366" s="12" t="str">
        <f t="shared" si="6"/>
        <v>7000.2.2</v>
      </c>
      <c r="B366" t="s">
        <v>243</v>
      </c>
      <c r="C366">
        <v>0</v>
      </c>
      <c r="D366" t="s">
        <v>761</v>
      </c>
      <c r="E366" t="s">
        <v>250</v>
      </c>
      <c r="F366" t="s">
        <v>12</v>
      </c>
      <c r="G366" t="s">
        <v>12</v>
      </c>
      <c r="H366" t="s">
        <v>12</v>
      </c>
      <c r="I366" t="s">
        <v>12</v>
      </c>
      <c r="J366" t="s">
        <v>12</v>
      </c>
      <c r="K366" t="s">
        <v>12</v>
      </c>
      <c r="L366" t="s">
        <v>12</v>
      </c>
      <c r="M366" t="s">
        <v>12</v>
      </c>
      <c r="N366" t="s">
        <v>12</v>
      </c>
      <c r="O366" t="s">
        <v>1459</v>
      </c>
      <c r="P366">
        <v>0</v>
      </c>
      <c r="Q366">
        <v>1</v>
      </c>
      <c r="R366" t="s">
        <v>70</v>
      </c>
      <c r="S366" t="s">
        <v>1460</v>
      </c>
      <c r="T366" s="105">
        <v>46162</v>
      </c>
      <c r="U366" s="105">
        <v>46189</v>
      </c>
      <c r="V366" t="s">
        <v>139</v>
      </c>
    </row>
    <row r="367" spans="1:22" x14ac:dyDescent="0.25">
      <c r="A367" s="12" t="str">
        <f t="shared" si="6"/>
        <v>7000.2.3</v>
      </c>
      <c r="B367" t="s">
        <v>243</v>
      </c>
      <c r="C367">
        <v>0</v>
      </c>
      <c r="D367" t="s">
        <v>72</v>
      </c>
      <c r="E367" t="s">
        <v>1461</v>
      </c>
      <c r="F367" t="s">
        <v>12</v>
      </c>
      <c r="G367" t="s">
        <v>12</v>
      </c>
      <c r="H367" t="s">
        <v>12</v>
      </c>
      <c r="I367" t="s">
        <v>12</v>
      </c>
      <c r="J367" t="s">
        <v>12</v>
      </c>
      <c r="K367" t="s">
        <v>12</v>
      </c>
      <c r="L367" t="s">
        <v>12</v>
      </c>
      <c r="M367" t="s">
        <v>12</v>
      </c>
      <c r="N367" t="s">
        <v>12</v>
      </c>
      <c r="O367" t="s">
        <v>1462</v>
      </c>
      <c r="P367">
        <v>20</v>
      </c>
      <c r="Q367">
        <v>1</v>
      </c>
      <c r="R367" t="s">
        <v>70</v>
      </c>
      <c r="S367" t="s">
        <v>1463</v>
      </c>
      <c r="T367" s="105">
        <v>46190</v>
      </c>
      <c r="U367" s="105">
        <v>46203</v>
      </c>
      <c r="V367" t="s">
        <v>243</v>
      </c>
    </row>
    <row r="368" spans="1:22" x14ac:dyDescent="0.25">
      <c r="A368" s="12" t="str">
        <f t="shared" si="6"/>
        <v>7000.2.4</v>
      </c>
      <c r="B368" t="s">
        <v>243</v>
      </c>
      <c r="C368">
        <v>0</v>
      </c>
      <c r="D368" t="s">
        <v>72</v>
      </c>
      <c r="E368" t="s">
        <v>1464</v>
      </c>
      <c r="F368" t="s">
        <v>12</v>
      </c>
      <c r="G368" t="s">
        <v>12</v>
      </c>
      <c r="H368" t="s">
        <v>12</v>
      </c>
      <c r="I368" t="s">
        <v>12</v>
      </c>
      <c r="J368" t="s">
        <v>12</v>
      </c>
      <c r="K368" t="s">
        <v>12</v>
      </c>
      <c r="L368" t="s">
        <v>12</v>
      </c>
      <c r="M368" t="s">
        <v>12</v>
      </c>
      <c r="N368" t="s">
        <v>12</v>
      </c>
      <c r="O368" t="s">
        <v>1465</v>
      </c>
      <c r="P368">
        <v>60</v>
      </c>
      <c r="Q368">
        <v>1</v>
      </c>
      <c r="R368" t="s">
        <v>70</v>
      </c>
      <c r="S368" t="s">
        <v>1466</v>
      </c>
      <c r="T368" s="105">
        <v>46204</v>
      </c>
      <c r="U368" s="105">
        <v>46240</v>
      </c>
      <c r="V368" t="s">
        <v>254</v>
      </c>
    </row>
    <row r="369" spans="1:22" x14ac:dyDescent="0.25">
      <c r="A369" s="12" t="str">
        <f t="shared" si="6"/>
        <v>7000.3</v>
      </c>
      <c r="B369" t="s">
        <v>243</v>
      </c>
      <c r="C369">
        <v>0</v>
      </c>
      <c r="D369" t="s">
        <v>65</v>
      </c>
      <c r="E369" t="s">
        <v>251</v>
      </c>
      <c r="F369" t="s">
        <v>67</v>
      </c>
      <c r="G369" t="s">
        <v>530</v>
      </c>
      <c r="H369" t="s">
        <v>531</v>
      </c>
      <c r="I369" t="s">
        <v>532</v>
      </c>
      <c r="J369" t="s">
        <v>12</v>
      </c>
      <c r="K369" t="s">
        <v>83</v>
      </c>
      <c r="L369" t="s">
        <v>13</v>
      </c>
      <c r="M369" t="s">
        <v>12</v>
      </c>
      <c r="N369" t="s">
        <v>12</v>
      </c>
      <c r="O369" t="s">
        <v>40</v>
      </c>
      <c r="P369">
        <v>40</v>
      </c>
      <c r="Q369">
        <v>1</v>
      </c>
      <c r="R369" t="s">
        <v>70</v>
      </c>
      <c r="S369" t="s">
        <v>255</v>
      </c>
      <c r="T369" s="105">
        <v>46055</v>
      </c>
      <c r="U369" s="105">
        <v>46192</v>
      </c>
      <c r="V369" t="s">
        <v>254</v>
      </c>
    </row>
    <row r="370" spans="1:22" x14ac:dyDescent="0.25">
      <c r="A370" s="12" t="str">
        <f t="shared" si="6"/>
        <v>7000.3.1</v>
      </c>
      <c r="B370" t="s">
        <v>243</v>
      </c>
      <c r="C370">
        <v>0</v>
      </c>
      <c r="D370" t="s">
        <v>72</v>
      </c>
      <c r="E370" t="s">
        <v>252</v>
      </c>
      <c r="F370" t="s">
        <v>12</v>
      </c>
      <c r="G370" t="s">
        <v>12</v>
      </c>
      <c r="H370" t="s">
        <v>12</v>
      </c>
      <c r="I370" t="s">
        <v>12</v>
      </c>
      <c r="J370" t="s">
        <v>12</v>
      </c>
      <c r="K370" t="s">
        <v>12</v>
      </c>
      <c r="L370" t="s">
        <v>12</v>
      </c>
      <c r="M370" t="s">
        <v>12</v>
      </c>
      <c r="N370" t="s">
        <v>12</v>
      </c>
      <c r="O370" t="s">
        <v>22</v>
      </c>
      <c r="P370">
        <v>50</v>
      </c>
      <c r="Q370">
        <v>1</v>
      </c>
      <c r="R370" t="s">
        <v>70</v>
      </c>
      <c r="S370" t="s">
        <v>256</v>
      </c>
      <c r="T370" s="105">
        <v>46055</v>
      </c>
      <c r="U370" s="105">
        <v>46094</v>
      </c>
      <c r="V370" t="s">
        <v>243</v>
      </c>
    </row>
    <row r="371" spans="1:22" x14ac:dyDescent="0.25">
      <c r="A371" s="12" t="str">
        <f t="shared" si="6"/>
        <v>7000.3.2</v>
      </c>
      <c r="B371" t="s">
        <v>243</v>
      </c>
      <c r="C371">
        <v>0</v>
      </c>
      <c r="D371" t="s">
        <v>761</v>
      </c>
      <c r="E371" t="s">
        <v>253</v>
      </c>
      <c r="F371" t="s">
        <v>12</v>
      </c>
      <c r="G371" t="s">
        <v>12</v>
      </c>
      <c r="H371" t="s">
        <v>12</v>
      </c>
      <c r="I371" t="s">
        <v>12</v>
      </c>
      <c r="J371" t="s">
        <v>12</v>
      </c>
      <c r="K371" t="s">
        <v>12</v>
      </c>
      <c r="L371" t="s">
        <v>12</v>
      </c>
      <c r="M371" t="s">
        <v>12</v>
      </c>
      <c r="N371" t="s">
        <v>12</v>
      </c>
      <c r="O371" t="s">
        <v>1467</v>
      </c>
      <c r="P371">
        <v>0</v>
      </c>
      <c r="Q371">
        <v>1</v>
      </c>
      <c r="R371" t="s">
        <v>70</v>
      </c>
      <c r="S371" t="s">
        <v>257</v>
      </c>
      <c r="T371" s="105">
        <v>46097</v>
      </c>
      <c r="U371" s="105">
        <v>46139</v>
      </c>
      <c r="V371" t="s">
        <v>139</v>
      </c>
    </row>
    <row r="372" spans="1:22" x14ac:dyDescent="0.25">
      <c r="A372" s="12" t="str">
        <f t="shared" si="6"/>
        <v>7000.3.3</v>
      </c>
      <c r="B372" t="s">
        <v>243</v>
      </c>
      <c r="C372">
        <v>0</v>
      </c>
      <c r="D372" t="s">
        <v>72</v>
      </c>
      <c r="E372" t="s">
        <v>1468</v>
      </c>
      <c r="F372" t="s">
        <v>12</v>
      </c>
      <c r="G372" t="s">
        <v>12</v>
      </c>
      <c r="H372" t="s">
        <v>12</v>
      </c>
      <c r="I372" t="s">
        <v>12</v>
      </c>
      <c r="J372" t="s">
        <v>12</v>
      </c>
      <c r="K372" t="s">
        <v>12</v>
      </c>
      <c r="L372" t="s">
        <v>12</v>
      </c>
      <c r="M372" t="s">
        <v>12</v>
      </c>
      <c r="N372" t="s">
        <v>12</v>
      </c>
      <c r="O372" t="s">
        <v>41</v>
      </c>
      <c r="P372">
        <v>50</v>
      </c>
      <c r="Q372">
        <v>1</v>
      </c>
      <c r="R372" t="s">
        <v>70</v>
      </c>
      <c r="S372" t="s">
        <v>258</v>
      </c>
      <c r="T372" s="105">
        <v>46140</v>
      </c>
      <c r="U372" s="105">
        <v>46157</v>
      </c>
      <c r="V372" t="s">
        <v>243</v>
      </c>
    </row>
    <row r="373" spans="1:22" x14ac:dyDescent="0.25">
      <c r="A373" s="12" t="str">
        <f t="shared" si="6"/>
        <v>7000.3.4</v>
      </c>
      <c r="B373" t="s">
        <v>243</v>
      </c>
      <c r="C373">
        <v>0</v>
      </c>
      <c r="D373" t="s">
        <v>761</v>
      </c>
      <c r="E373" t="s">
        <v>1469</v>
      </c>
      <c r="F373" t="s">
        <v>12</v>
      </c>
      <c r="G373" t="s">
        <v>12</v>
      </c>
      <c r="H373" t="s">
        <v>12</v>
      </c>
      <c r="I373" t="s">
        <v>12</v>
      </c>
      <c r="J373" t="s">
        <v>12</v>
      </c>
      <c r="K373" t="s">
        <v>12</v>
      </c>
      <c r="L373" t="s">
        <v>12</v>
      </c>
      <c r="M373" t="s">
        <v>12</v>
      </c>
      <c r="N373" t="s">
        <v>12</v>
      </c>
      <c r="O373" t="s">
        <v>42</v>
      </c>
      <c r="P373">
        <v>0</v>
      </c>
      <c r="Q373">
        <v>1</v>
      </c>
      <c r="R373" t="s">
        <v>70</v>
      </c>
      <c r="S373" t="s">
        <v>259</v>
      </c>
      <c r="T373" s="105">
        <v>46161</v>
      </c>
      <c r="U373" s="105">
        <v>46192</v>
      </c>
      <c r="V373" t="s">
        <v>139</v>
      </c>
    </row>
    <row r="374" spans="1:22" x14ac:dyDescent="0.25">
      <c r="A374" s="12" t="str">
        <f t="shared" si="6"/>
        <v>7100.1</v>
      </c>
      <c r="B374" t="s">
        <v>260</v>
      </c>
      <c r="C374">
        <v>0</v>
      </c>
      <c r="D374" t="s">
        <v>65</v>
      </c>
      <c r="E374" t="s">
        <v>261</v>
      </c>
      <c r="F374" t="s">
        <v>67</v>
      </c>
      <c r="G374" t="s">
        <v>536</v>
      </c>
      <c r="H374" t="s">
        <v>537</v>
      </c>
      <c r="I374" t="s">
        <v>538</v>
      </c>
      <c r="J374" t="s">
        <v>12</v>
      </c>
      <c r="K374" t="s">
        <v>83</v>
      </c>
      <c r="L374" t="s">
        <v>1470</v>
      </c>
      <c r="M374" t="s">
        <v>152</v>
      </c>
      <c r="N374" t="s">
        <v>12</v>
      </c>
      <c r="O374" t="s">
        <v>1471</v>
      </c>
      <c r="P374">
        <v>100</v>
      </c>
      <c r="Q374">
        <v>6</v>
      </c>
      <c r="R374" t="s">
        <v>70</v>
      </c>
      <c r="S374" t="s">
        <v>262</v>
      </c>
      <c r="T374" s="105">
        <v>46055</v>
      </c>
      <c r="U374" s="105">
        <v>46371</v>
      </c>
      <c r="V374" t="s">
        <v>1472</v>
      </c>
    </row>
    <row r="375" spans="1:22" x14ac:dyDescent="0.25">
      <c r="A375" s="12" t="str">
        <f t="shared" si="6"/>
        <v>7100.1.1</v>
      </c>
      <c r="B375" t="s">
        <v>260</v>
      </c>
      <c r="C375">
        <v>0</v>
      </c>
      <c r="D375" t="s">
        <v>72</v>
      </c>
      <c r="E375" t="s">
        <v>263</v>
      </c>
      <c r="F375" t="s">
        <v>12</v>
      </c>
      <c r="G375" t="s">
        <v>12</v>
      </c>
      <c r="H375" t="s">
        <v>12</v>
      </c>
      <c r="I375" t="s">
        <v>12</v>
      </c>
      <c r="J375" t="s">
        <v>12</v>
      </c>
      <c r="K375" t="s">
        <v>12</v>
      </c>
      <c r="L375" t="s">
        <v>12</v>
      </c>
      <c r="M375" t="s">
        <v>12</v>
      </c>
      <c r="N375" t="s">
        <v>12</v>
      </c>
      <c r="O375" t="s">
        <v>44</v>
      </c>
      <c r="P375">
        <v>10</v>
      </c>
      <c r="Q375">
        <v>1</v>
      </c>
      <c r="R375" t="s">
        <v>70</v>
      </c>
      <c r="S375" t="s">
        <v>264</v>
      </c>
      <c r="T375" s="105">
        <v>46055</v>
      </c>
      <c r="U375" s="105">
        <v>46072</v>
      </c>
      <c r="V375" t="s">
        <v>260</v>
      </c>
    </row>
    <row r="376" spans="1:22" x14ac:dyDescent="0.25">
      <c r="A376" s="12" t="str">
        <f t="shared" si="6"/>
        <v>7100.1.2</v>
      </c>
      <c r="B376" t="s">
        <v>260</v>
      </c>
      <c r="C376">
        <v>0</v>
      </c>
      <c r="D376" t="s">
        <v>72</v>
      </c>
      <c r="E376" t="s">
        <v>265</v>
      </c>
      <c r="F376" t="s">
        <v>12</v>
      </c>
      <c r="G376" t="s">
        <v>12</v>
      </c>
      <c r="H376" t="s">
        <v>12</v>
      </c>
      <c r="I376" t="s">
        <v>12</v>
      </c>
      <c r="J376" t="s">
        <v>12</v>
      </c>
      <c r="K376" t="s">
        <v>12</v>
      </c>
      <c r="L376" t="s">
        <v>12</v>
      </c>
      <c r="M376" t="s">
        <v>12</v>
      </c>
      <c r="N376" t="s">
        <v>12</v>
      </c>
      <c r="O376" t="s">
        <v>45</v>
      </c>
      <c r="P376">
        <v>60</v>
      </c>
      <c r="Q376">
        <v>6</v>
      </c>
      <c r="R376" t="s">
        <v>70</v>
      </c>
      <c r="S376" t="s">
        <v>262</v>
      </c>
      <c r="T376" s="105">
        <v>46073</v>
      </c>
      <c r="U376" s="105">
        <v>46356</v>
      </c>
      <c r="V376" t="s">
        <v>1472</v>
      </c>
    </row>
    <row r="377" spans="1:22" x14ac:dyDescent="0.25">
      <c r="A377" s="12" t="str">
        <f t="shared" si="6"/>
        <v>7100.1.3</v>
      </c>
      <c r="B377" t="s">
        <v>260</v>
      </c>
      <c r="C377">
        <v>0</v>
      </c>
      <c r="D377" t="s">
        <v>72</v>
      </c>
      <c r="E377" t="s">
        <v>266</v>
      </c>
      <c r="F377" t="s">
        <v>12</v>
      </c>
      <c r="G377" t="s">
        <v>12</v>
      </c>
      <c r="H377" t="s">
        <v>12</v>
      </c>
      <c r="I377" t="s">
        <v>12</v>
      </c>
      <c r="J377" t="s">
        <v>12</v>
      </c>
      <c r="K377" t="s">
        <v>12</v>
      </c>
      <c r="L377" t="s">
        <v>12</v>
      </c>
      <c r="M377" t="s">
        <v>12</v>
      </c>
      <c r="N377" t="s">
        <v>12</v>
      </c>
      <c r="O377" t="s">
        <v>46</v>
      </c>
      <c r="P377">
        <v>30</v>
      </c>
      <c r="Q377">
        <v>6</v>
      </c>
      <c r="R377" t="s">
        <v>70</v>
      </c>
      <c r="S377" t="s">
        <v>267</v>
      </c>
      <c r="T377" s="105">
        <v>46073</v>
      </c>
      <c r="U377" s="105">
        <v>46371</v>
      </c>
      <c r="V377" t="s">
        <v>260</v>
      </c>
    </row>
    <row r="378" spans="1:22" x14ac:dyDescent="0.25">
      <c r="A378" s="12" t="str">
        <f t="shared" si="6"/>
        <v>7200.1</v>
      </c>
      <c r="B378" t="s">
        <v>268</v>
      </c>
      <c r="C378">
        <v>0</v>
      </c>
      <c r="D378" t="s">
        <v>65</v>
      </c>
      <c r="E378" t="s">
        <v>269</v>
      </c>
      <c r="F378" t="s">
        <v>82</v>
      </c>
      <c r="G378" t="s">
        <v>528</v>
      </c>
      <c r="H378" t="s">
        <v>529</v>
      </c>
      <c r="I378" t="s">
        <v>794</v>
      </c>
      <c r="J378" t="s">
        <v>12</v>
      </c>
      <c r="K378" t="s">
        <v>83</v>
      </c>
      <c r="L378" t="s">
        <v>1470</v>
      </c>
      <c r="M378" t="s">
        <v>133</v>
      </c>
      <c r="N378" t="s">
        <v>12</v>
      </c>
      <c r="O378" t="s">
        <v>1473</v>
      </c>
      <c r="P378">
        <v>100</v>
      </c>
      <c r="Q378">
        <v>1</v>
      </c>
      <c r="R378" t="s">
        <v>70</v>
      </c>
      <c r="S378" t="s">
        <v>1474</v>
      </c>
      <c r="T378" s="105">
        <v>46055</v>
      </c>
      <c r="U378" s="105">
        <v>46220</v>
      </c>
      <c r="V378" t="s">
        <v>270</v>
      </c>
    </row>
    <row r="379" spans="1:22" x14ac:dyDescent="0.25">
      <c r="A379" s="12" t="str">
        <f t="shared" si="6"/>
        <v>7200.1.1</v>
      </c>
      <c r="B379" t="s">
        <v>268</v>
      </c>
      <c r="C379">
        <v>0</v>
      </c>
      <c r="D379" t="s">
        <v>72</v>
      </c>
      <c r="E379" t="s">
        <v>271</v>
      </c>
      <c r="F379" t="s">
        <v>12</v>
      </c>
      <c r="G379" t="s">
        <v>12</v>
      </c>
      <c r="H379" t="s">
        <v>12</v>
      </c>
      <c r="I379" t="s">
        <v>12</v>
      </c>
      <c r="J379" t="s">
        <v>12</v>
      </c>
      <c r="K379" t="s">
        <v>12</v>
      </c>
      <c r="L379" t="s">
        <v>12</v>
      </c>
      <c r="M379" t="s">
        <v>12</v>
      </c>
      <c r="N379" t="s">
        <v>12</v>
      </c>
      <c r="O379" t="s">
        <v>16</v>
      </c>
      <c r="P379">
        <v>15</v>
      </c>
      <c r="Q379">
        <v>1</v>
      </c>
      <c r="R379" t="s">
        <v>70</v>
      </c>
      <c r="S379" t="s">
        <v>1475</v>
      </c>
      <c r="T379" s="105">
        <v>46055</v>
      </c>
      <c r="U379" s="105">
        <v>46080</v>
      </c>
      <c r="V379" t="s">
        <v>270</v>
      </c>
    </row>
    <row r="380" spans="1:22" x14ac:dyDescent="0.25">
      <c r="A380" s="12" t="str">
        <f t="shared" si="6"/>
        <v>7200.1.2</v>
      </c>
      <c r="B380" t="s">
        <v>268</v>
      </c>
      <c r="C380">
        <v>0</v>
      </c>
      <c r="D380" t="s">
        <v>72</v>
      </c>
      <c r="E380" t="s">
        <v>272</v>
      </c>
      <c r="F380" t="s">
        <v>12</v>
      </c>
      <c r="G380" t="s">
        <v>12</v>
      </c>
      <c r="H380" t="s">
        <v>12</v>
      </c>
      <c r="I380" t="s">
        <v>12</v>
      </c>
      <c r="J380" t="s">
        <v>12</v>
      </c>
      <c r="K380" t="s">
        <v>12</v>
      </c>
      <c r="L380" t="s">
        <v>12</v>
      </c>
      <c r="M380" t="s">
        <v>12</v>
      </c>
      <c r="N380" t="s">
        <v>12</v>
      </c>
      <c r="O380" t="s">
        <v>17</v>
      </c>
      <c r="P380">
        <v>15</v>
      </c>
      <c r="Q380">
        <v>1</v>
      </c>
      <c r="R380" t="s">
        <v>70</v>
      </c>
      <c r="S380" t="s">
        <v>808</v>
      </c>
      <c r="T380" s="105">
        <v>46083</v>
      </c>
      <c r="U380" s="105">
        <v>46112</v>
      </c>
      <c r="V380" t="s">
        <v>270</v>
      </c>
    </row>
    <row r="381" spans="1:22" x14ac:dyDescent="0.25">
      <c r="A381" s="12" t="str">
        <f t="shared" si="6"/>
        <v>7200.1.3</v>
      </c>
      <c r="B381" t="s">
        <v>268</v>
      </c>
      <c r="C381">
        <v>0</v>
      </c>
      <c r="D381" t="s">
        <v>72</v>
      </c>
      <c r="E381" t="s">
        <v>273</v>
      </c>
      <c r="F381" t="s">
        <v>12</v>
      </c>
      <c r="G381" t="s">
        <v>12</v>
      </c>
      <c r="H381" t="s">
        <v>12</v>
      </c>
      <c r="I381" t="s">
        <v>12</v>
      </c>
      <c r="J381" t="s">
        <v>12</v>
      </c>
      <c r="K381" t="s">
        <v>12</v>
      </c>
      <c r="L381" t="s">
        <v>12</v>
      </c>
      <c r="M381" t="s">
        <v>12</v>
      </c>
      <c r="N381" t="s">
        <v>12</v>
      </c>
      <c r="O381" t="s">
        <v>1476</v>
      </c>
      <c r="P381">
        <v>20</v>
      </c>
      <c r="Q381">
        <v>1</v>
      </c>
      <c r="R381" t="s">
        <v>70</v>
      </c>
      <c r="S381" t="s">
        <v>1477</v>
      </c>
      <c r="T381" s="105">
        <v>46083</v>
      </c>
      <c r="U381" s="105">
        <v>46112</v>
      </c>
      <c r="V381" t="s">
        <v>270</v>
      </c>
    </row>
    <row r="382" spans="1:22" x14ac:dyDescent="0.25">
      <c r="A382" s="12" t="str">
        <f t="shared" si="6"/>
        <v>7200.1.4</v>
      </c>
      <c r="B382" t="s">
        <v>268</v>
      </c>
      <c r="C382">
        <v>0</v>
      </c>
      <c r="D382" t="s">
        <v>72</v>
      </c>
      <c r="E382" t="s">
        <v>274</v>
      </c>
      <c r="F382" t="s">
        <v>12</v>
      </c>
      <c r="G382" t="s">
        <v>12</v>
      </c>
      <c r="H382" t="s">
        <v>12</v>
      </c>
      <c r="I382" t="s">
        <v>12</v>
      </c>
      <c r="J382" t="s">
        <v>12</v>
      </c>
      <c r="K382" t="s">
        <v>12</v>
      </c>
      <c r="L382" t="s">
        <v>12</v>
      </c>
      <c r="M382" t="s">
        <v>12</v>
      </c>
      <c r="N382" t="s">
        <v>12</v>
      </c>
      <c r="O382" t="s">
        <v>1478</v>
      </c>
      <c r="P382">
        <v>20</v>
      </c>
      <c r="Q382">
        <v>1</v>
      </c>
      <c r="R382" t="s">
        <v>70</v>
      </c>
      <c r="S382" t="s">
        <v>1479</v>
      </c>
      <c r="T382" s="105">
        <v>46113</v>
      </c>
      <c r="U382" s="105">
        <v>46220</v>
      </c>
      <c r="V382" t="s">
        <v>270</v>
      </c>
    </row>
    <row r="383" spans="1:22" x14ac:dyDescent="0.25">
      <c r="A383" s="12" t="str">
        <f t="shared" si="6"/>
        <v>7200.1.5</v>
      </c>
      <c r="B383" t="s">
        <v>268</v>
      </c>
      <c r="C383">
        <v>0</v>
      </c>
      <c r="D383" t="s">
        <v>72</v>
      </c>
      <c r="E383" t="s">
        <v>1480</v>
      </c>
      <c r="F383" t="s">
        <v>12</v>
      </c>
      <c r="G383" t="s">
        <v>12</v>
      </c>
      <c r="H383" t="s">
        <v>12</v>
      </c>
      <c r="I383" t="s">
        <v>12</v>
      </c>
      <c r="J383" t="s">
        <v>12</v>
      </c>
      <c r="K383" t="s">
        <v>12</v>
      </c>
      <c r="L383" t="s">
        <v>12</v>
      </c>
      <c r="M383" t="s">
        <v>12</v>
      </c>
      <c r="N383" t="s">
        <v>12</v>
      </c>
      <c r="O383" t="s">
        <v>1481</v>
      </c>
      <c r="P383">
        <v>10</v>
      </c>
      <c r="Q383">
        <v>1</v>
      </c>
      <c r="R383" t="s">
        <v>70</v>
      </c>
      <c r="S383" t="s">
        <v>1482</v>
      </c>
      <c r="T383" s="105">
        <v>46113</v>
      </c>
      <c r="U383" s="105">
        <v>46220</v>
      </c>
      <c r="V383" t="s">
        <v>270</v>
      </c>
    </row>
    <row r="384" spans="1:22" x14ac:dyDescent="0.25">
      <c r="A384" s="12" t="str">
        <f t="shared" si="6"/>
        <v>7200.1.6</v>
      </c>
      <c r="B384" t="s">
        <v>268</v>
      </c>
      <c r="C384">
        <v>0</v>
      </c>
      <c r="D384" t="s">
        <v>72</v>
      </c>
      <c r="E384" t="s">
        <v>1483</v>
      </c>
      <c r="F384" t="s">
        <v>12</v>
      </c>
      <c r="G384" t="s">
        <v>12</v>
      </c>
      <c r="H384" t="s">
        <v>12</v>
      </c>
      <c r="I384" t="s">
        <v>12</v>
      </c>
      <c r="J384" t="s">
        <v>12</v>
      </c>
      <c r="K384" t="s">
        <v>12</v>
      </c>
      <c r="L384" t="s">
        <v>12</v>
      </c>
      <c r="M384" t="s">
        <v>12</v>
      </c>
      <c r="N384" t="s">
        <v>12</v>
      </c>
      <c r="O384" t="s">
        <v>1484</v>
      </c>
      <c r="P384">
        <v>10</v>
      </c>
      <c r="Q384">
        <v>1</v>
      </c>
      <c r="R384" t="s">
        <v>70</v>
      </c>
      <c r="S384" t="s">
        <v>1485</v>
      </c>
      <c r="T384" s="105">
        <v>46113</v>
      </c>
      <c r="U384" s="105">
        <v>46220</v>
      </c>
      <c r="V384" t="s">
        <v>270</v>
      </c>
    </row>
    <row r="385" spans="1:22" x14ac:dyDescent="0.25">
      <c r="A385" s="12" t="str">
        <f t="shared" si="6"/>
        <v>7200.1.7</v>
      </c>
      <c r="B385" t="s">
        <v>268</v>
      </c>
      <c r="C385">
        <v>0</v>
      </c>
      <c r="D385" t="s">
        <v>72</v>
      </c>
      <c r="E385" t="s">
        <v>1486</v>
      </c>
      <c r="F385" t="s">
        <v>12</v>
      </c>
      <c r="G385" t="s">
        <v>12</v>
      </c>
      <c r="H385" t="s">
        <v>12</v>
      </c>
      <c r="I385" t="s">
        <v>12</v>
      </c>
      <c r="J385" t="s">
        <v>12</v>
      </c>
      <c r="K385" t="s">
        <v>12</v>
      </c>
      <c r="L385" t="s">
        <v>12</v>
      </c>
      <c r="M385" t="s">
        <v>12</v>
      </c>
      <c r="N385" t="s">
        <v>12</v>
      </c>
      <c r="O385" t="s">
        <v>1487</v>
      </c>
      <c r="P385">
        <v>10</v>
      </c>
      <c r="Q385">
        <v>1</v>
      </c>
      <c r="R385" t="s">
        <v>70</v>
      </c>
      <c r="S385" t="s">
        <v>1488</v>
      </c>
      <c r="T385" s="105">
        <v>46204</v>
      </c>
      <c r="U385" s="105">
        <v>46220</v>
      </c>
      <c r="V385" t="s">
        <v>270</v>
      </c>
    </row>
    <row r="386" spans="1:22" x14ac:dyDescent="0.25">
      <c r="A386" s="12" t="str">
        <f t="shared" si="6"/>
        <v>105.1</v>
      </c>
      <c r="B386" t="s">
        <v>176</v>
      </c>
      <c r="C386">
        <v>0</v>
      </c>
      <c r="D386" t="s">
        <v>65</v>
      </c>
      <c r="E386" t="s">
        <v>177</v>
      </c>
      <c r="F386" t="s">
        <v>82</v>
      </c>
      <c r="G386" t="s">
        <v>528</v>
      </c>
      <c r="H386" t="s">
        <v>529</v>
      </c>
      <c r="I386" t="s">
        <v>794</v>
      </c>
      <c r="J386" t="s">
        <v>12</v>
      </c>
      <c r="K386" t="s">
        <v>83</v>
      </c>
      <c r="L386" t="s">
        <v>767</v>
      </c>
      <c r="M386" t="s">
        <v>471</v>
      </c>
      <c r="N386" t="s">
        <v>12</v>
      </c>
      <c r="O386" t="s">
        <v>1489</v>
      </c>
      <c r="P386">
        <v>30</v>
      </c>
      <c r="Q386">
        <v>1</v>
      </c>
      <c r="R386" t="s">
        <v>70</v>
      </c>
      <c r="S386" t="s">
        <v>1490</v>
      </c>
      <c r="T386" s="105">
        <v>46055</v>
      </c>
      <c r="U386" s="105">
        <v>46356</v>
      </c>
      <c r="V386" t="s">
        <v>179</v>
      </c>
    </row>
    <row r="387" spans="1:22" x14ac:dyDescent="0.25">
      <c r="A387" s="12" t="str">
        <f t="shared" si="6"/>
        <v>105.1.1</v>
      </c>
      <c r="B387" t="s">
        <v>176</v>
      </c>
      <c r="C387">
        <v>0</v>
      </c>
      <c r="D387" t="s">
        <v>72</v>
      </c>
      <c r="E387" t="s">
        <v>180</v>
      </c>
      <c r="F387" t="s">
        <v>12</v>
      </c>
      <c r="G387" t="s">
        <v>12</v>
      </c>
      <c r="H387" t="s">
        <v>12</v>
      </c>
      <c r="I387" t="s">
        <v>12</v>
      </c>
      <c r="J387" t="s">
        <v>12</v>
      </c>
      <c r="K387" t="s">
        <v>12</v>
      </c>
      <c r="L387" t="s">
        <v>12</v>
      </c>
      <c r="M387" t="s">
        <v>12</v>
      </c>
      <c r="N387" t="s">
        <v>12</v>
      </c>
      <c r="O387" t="s">
        <v>1491</v>
      </c>
      <c r="P387">
        <v>10</v>
      </c>
      <c r="Q387">
        <v>1</v>
      </c>
      <c r="R387" t="s">
        <v>70</v>
      </c>
      <c r="S387" t="s">
        <v>801</v>
      </c>
      <c r="T387" s="105">
        <v>46055</v>
      </c>
      <c r="U387" s="105">
        <v>46066</v>
      </c>
      <c r="V387" t="s">
        <v>179</v>
      </c>
    </row>
    <row r="388" spans="1:22" x14ac:dyDescent="0.25">
      <c r="A388" s="12" t="str">
        <f t="shared" ref="A388:A451" si="7">+E388</f>
        <v>105.1.2</v>
      </c>
      <c r="B388" t="s">
        <v>176</v>
      </c>
      <c r="C388">
        <v>0</v>
      </c>
      <c r="D388" t="s">
        <v>72</v>
      </c>
      <c r="E388" t="s">
        <v>181</v>
      </c>
      <c r="F388" t="s">
        <v>12</v>
      </c>
      <c r="G388" t="s">
        <v>12</v>
      </c>
      <c r="H388" t="s">
        <v>12</v>
      </c>
      <c r="I388" t="s">
        <v>12</v>
      </c>
      <c r="J388" t="s">
        <v>12</v>
      </c>
      <c r="K388" t="s">
        <v>12</v>
      </c>
      <c r="L388" t="s">
        <v>12</v>
      </c>
      <c r="M388" t="s">
        <v>12</v>
      </c>
      <c r="N388" t="s">
        <v>12</v>
      </c>
      <c r="O388" t="s">
        <v>1492</v>
      </c>
      <c r="P388">
        <v>20</v>
      </c>
      <c r="Q388">
        <v>1</v>
      </c>
      <c r="R388" t="s">
        <v>70</v>
      </c>
      <c r="S388" t="s">
        <v>1043</v>
      </c>
      <c r="T388" s="105">
        <v>46069</v>
      </c>
      <c r="U388" s="105">
        <v>46112</v>
      </c>
      <c r="V388" t="s">
        <v>179</v>
      </c>
    </row>
    <row r="389" spans="1:22" x14ac:dyDescent="0.25">
      <c r="A389" s="12" t="str">
        <f t="shared" si="7"/>
        <v>105.1.3</v>
      </c>
      <c r="B389" t="s">
        <v>176</v>
      </c>
      <c r="C389">
        <v>0</v>
      </c>
      <c r="D389" t="s">
        <v>72</v>
      </c>
      <c r="E389" t="s">
        <v>1493</v>
      </c>
      <c r="F389" t="s">
        <v>12</v>
      </c>
      <c r="G389" t="s">
        <v>12</v>
      </c>
      <c r="H389" t="s">
        <v>12</v>
      </c>
      <c r="I389" t="s">
        <v>12</v>
      </c>
      <c r="J389" t="s">
        <v>12</v>
      </c>
      <c r="K389" t="s">
        <v>12</v>
      </c>
      <c r="L389" t="s">
        <v>12</v>
      </c>
      <c r="M389" t="s">
        <v>12</v>
      </c>
      <c r="N389" t="s">
        <v>12</v>
      </c>
      <c r="O389" t="s">
        <v>1494</v>
      </c>
      <c r="P389">
        <v>10</v>
      </c>
      <c r="Q389">
        <v>1</v>
      </c>
      <c r="R389" t="s">
        <v>70</v>
      </c>
      <c r="S389" t="s">
        <v>808</v>
      </c>
      <c r="T389" s="105">
        <v>46113</v>
      </c>
      <c r="U389" s="105">
        <v>46142</v>
      </c>
      <c r="V389" t="s">
        <v>179</v>
      </c>
    </row>
    <row r="390" spans="1:22" x14ac:dyDescent="0.25">
      <c r="A390" s="12" t="str">
        <f t="shared" si="7"/>
        <v>105.1.4</v>
      </c>
      <c r="B390" t="s">
        <v>176</v>
      </c>
      <c r="C390">
        <v>0</v>
      </c>
      <c r="D390" t="s">
        <v>72</v>
      </c>
      <c r="E390" t="s">
        <v>1495</v>
      </c>
      <c r="F390" t="s">
        <v>12</v>
      </c>
      <c r="G390" t="s">
        <v>12</v>
      </c>
      <c r="H390" t="s">
        <v>12</v>
      </c>
      <c r="I390" t="s">
        <v>12</v>
      </c>
      <c r="J390" t="s">
        <v>12</v>
      </c>
      <c r="K390" t="s">
        <v>12</v>
      </c>
      <c r="L390" t="s">
        <v>12</v>
      </c>
      <c r="M390" t="s">
        <v>12</v>
      </c>
      <c r="N390" t="s">
        <v>12</v>
      </c>
      <c r="O390" t="s">
        <v>810</v>
      </c>
      <c r="P390">
        <v>10</v>
      </c>
      <c r="Q390">
        <v>1</v>
      </c>
      <c r="R390" t="s">
        <v>70</v>
      </c>
      <c r="S390" t="s">
        <v>846</v>
      </c>
      <c r="T390" s="105">
        <v>46146</v>
      </c>
      <c r="U390" s="105">
        <v>46265</v>
      </c>
      <c r="V390" t="s">
        <v>179</v>
      </c>
    </row>
    <row r="391" spans="1:22" x14ac:dyDescent="0.25">
      <c r="A391" s="12" t="str">
        <f t="shared" si="7"/>
        <v>105.1.5</v>
      </c>
      <c r="B391" t="s">
        <v>176</v>
      </c>
      <c r="C391">
        <v>0</v>
      </c>
      <c r="D391" t="s">
        <v>72</v>
      </c>
      <c r="E391" t="s">
        <v>1496</v>
      </c>
      <c r="F391" t="s">
        <v>12</v>
      </c>
      <c r="G391" t="s">
        <v>12</v>
      </c>
      <c r="H391" t="s">
        <v>12</v>
      </c>
      <c r="I391" t="s">
        <v>12</v>
      </c>
      <c r="J391" t="s">
        <v>12</v>
      </c>
      <c r="K391" t="s">
        <v>12</v>
      </c>
      <c r="L391" t="s">
        <v>12</v>
      </c>
      <c r="M391" t="s">
        <v>12</v>
      </c>
      <c r="N391" t="s">
        <v>12</v>
      </c>
      <c r="O391" t="s">
        <v>1497</v>
      </c>
      <c r="P391">
        <v>20</v>
      </c>
      <c r="Q391">
        <v>1</v>
      </c>
      <c r="R391" t="s">
        <v>70</v>
      </c>
      <c r="S391" t="s">
        <v>814</v>
      </c>
      <c r="T391" s="105">
        <v>46266</v>
      </c>
      <c r="U391" s="105">
        <v>46295</v>
      </c>
      <c r="V391" t="s">
        <v>179</v>
      </c>
    </row>
    <row r="392" spans="1:22" x14ac:dyDescent="0.25">
      <c r="A392" s="12" t="str">
        <f t="shared" si="7"/>
        <v>105.1.6</v>
      </c>
      <c r="B392" t="s">
        <v>176</v>
      </c>
      <c r="C392">
        <v>0</v>
      </c>
      <c r="D392" t="s">
        <v>72</v>
      </c>
      <c r="E392" t="s">
        <v>1498</v>
      </c>
      <c r="F392" t="s">
        <v>12</v>
      </c>
      <c r="G392" t="s">
        <v>12</v>
      </c>
      <c r="H392" t="s">
        <v>12</v>
      </c>
      <c r="I392" t="s">
        <v>12</v>
      </c>
      <c r="J392" t="s">
        <v>12</v>
      </c>
      <c r="K392" t="s">
        <v>12</v>
      </c>
      <c r="L392" t="s">
        <v>12</v>
      </c>
      <c r="M392" t="s">
        <v>12</v>
      </c>
      <c r="N392" t="s">
        <v>12</v>
      </c>
      <c r="O392" t="s">
        <v>1499</v>
      </c>
      <c r="P392">
        <v>10</v>
      </c>
      <c r="Q392">
        <v>1</v>
      </c>
      <c r="R392" t="s">
        <v>70</v>
      </c>
      <c r="S392" t="s">
        <v>817</v>
      </c>
      <c r="T392" s="105">
        <v>46296</v>
      </c>
      <c r="U392" s="105">
        <v>46325</v>
      </c>
      <c r="V392" t="s">
        <v>179</v>
      </c>
    </row>
    <row r="393" spans="1:22" x14ac:dyDescent="0.25">
      <c r="A393" s="12" t="str">
        <f t="shared" si="7"/>
        <v>105.1.7</v>
      </c>
      <c r="B393" t="s">
        <v>176</v>
      </c>
      <c r="C393">
        <v>0</v>
      </c>
      <c r="D393" t="s">
        <v>72</v>
      </c>
      <c r="E393" t="s">
        <v>1500</v>
      </c>
      <c r="F393" t="s">
        <v>12</v>
      </c>
      <c r="G393" t="s">
        <v>12</v>
      </c>
      <c r="H393" t="s">
        <v>12</v>
      </c>
      <c r="I393" t="s">
        <v>12</v>
      </c>
      <c r="J393" t="s">
        <v>12</v>
      </c>
      <c r="K393" t="s">
        <v>12</v>
      </c>
      <c r="L393" t="s">
        <v>12</v>
      </c>
      <c r="M393" t="s">
        <v>12</v>
      </c>
      <c r="N393" t="s">
        <v>12</v>
      </c>
      <c r="O393" t="s">
        <v>1501</v>
      </c>
      <c r="P393">
        <v>20</v>
      </c>
      <c r="Q393">
        <v>1</v>
      </c>
      <c r="R393" t="s">
        <v>70</v>
      </c>
      <c r="S393" t="s">
        <v>1045</v>
      </c>
      <c r="T393" s="105">
        <v>46329</v>
      </c>
      <c r="U393" s="105">
        <v>46356</v>
      </c>
      <c r="V393" t="s">
        <v>179</v>
      </c>
    </row>
    <row r="394" spans="1:22" x14ac:dyDescent="0.25">
      <c r="A394" s="12" t="str">
        <f t="shared" si="7"/>
        <v>105.2</v>
      </c>
      <c r="B394" t="s">
        <v>176</v>
      </c>
      <c r="C394">
        <v>0</v>
      </c>
      <c r="D394" t="s">
        <v>65</v>
      </c>
      <c r="E394" t="s">
        <v>1502</v>
      </c>
      <c r="F394" t="s">
        <v>67</v>
      </c>
      <c r="G394" t="s">
        <v>524</v>
      </c>
      <c r="H394" t="s">
        <v>525</v>
      </c>
      <c r="I394" t="s">
        <v>838</v>
      </c>
      <c r="J394" t="s">
        <v>12</v>
      </c>
      <c r="K394" t="s">
        <v>83</v>
      </c>
      <c r="L394" t="s">
        <v>12</v>
      </c>
      <c r="M394" t="s">
        <v>471</v>
      </c>
      <c r="N394" t="s">
        <v>764</v>
      </c>
      <c r="O394" t="s">
        <v>1503</v>
      </c>
      <c r="P394">
        <v>30</v>
      </c>
      <c r="Q394">
        <v>1</v>
      </c>
      <c r="R394" t="s">
        <v>90</v>
      </c>
      <c r="S394" t="s">
        <v>1504</v>
      </c>
      <c r="T394" s="105">
        <v>46054</v>
      </c>
      <c r="U394" s="105">
        <v>46371</v>
      </c>
      <c r="V394" t="s">
        <v>1505</v>
      </c>
    </row>
    <row r="395" spans="1:22" x14ac:dyDescent="0.25">
      <c r="A395" s="12" t="str">
        <f t="shared" si="7"/>
        <v>105.2.1</v>
      </c>
      <c r="B395" t="s">
        <v>176</v>
      </c>
      <c r="C395">
        <v>0</v>
      </c>
      <c r="D395" t="s">
        <v>72</v>
      </c>
      <c r="E395" t="s">
        <v>1506</v>
      </c>
      <c r="F395" t="s">
        <v>12</v>
      </c>
      <c r="G395" t="s">
        <v>12</v>
      </c>
      <c r="H395" t="s">
        <v>12</v>
      </c>
      <c r="I395" t="s">
        <v>12</v>
      </c>
      <c r="J395" t="s">
        <v>12</v>
      </c>
      <c r="K395" t="s">
        <v>12</v>
      </c>
      <c r="L395" t="s">
        <v>12</v>
      </c>
      <c r="M395" t="s">
        <v>12</v>
      </c>
      <c r="N395" t="s">
        <v>12</v>
      </c>
      <c r="O395" t="s">
        <v>1507</v>
      </c>
      <c r="P395">
        <v>50</v>
      </c>
      <c r="Q395">
        <v>1</v>
      </c>
      <c r="R395" t="s">
        <v>90</v>
      </c>
      <c r="S395" t="s">
        <v>1508</v>
      </c>
      <c r="T395" s="105">
        <v>46054</v>
      </c>
      <c r="U395" s="105">
        <v>46371</v>
      </c>
      <c r="V395" t="s">
        <v>176</v>
      </c>
    </row>
    <row r="396" spans="1:22" x14ac:dyDescent="0.25">
      <c r="A396" s="12" t="str">
        <f t="shared" si="7"/>
        <v>105.2.2</v>
      </c>
      <c r="B396" t="s">
        <v>176</v>
      </c>
      <c r="C396">
        <v>0</v>
      </c>
      <c r="D396" t="s">
        <v>72</v>
      </c>
      <c r="E396" t="s">
        <v>1509</v>
      </c>
      <c r="F396" t="s">
        <v>12</v>
      </c>
      <c r="G396" t="s">
        <v>12</v>
      </c>
      <c r="H396" t="s">
        <v>12</v>
      </c>
      <c r="I396" t="s">
        <v>12</v>
      </c>
      <c r="J396" t="s">
        <v>12</v>
      </c>
      <c r="K396" t="s">
        <v>12</v>
      </c>
      <c r="L396" t="s">
        <v>12</v>
      </c>
      <c r="M396" t="s">
        <v>12</v>
      </c>
      <c r="N396" t="s">
        <v>12</v>
      </c>
      <c r="O396" t="s">
        <v>1510</v>
      </c>
      <c r="P396">
        <v>50</v>
      </c>
      <c r="Q396">
        <v>1</v>
      </c>
      <c r="R396" t="s">
        <v>90</v>
      </c>
      <c r="S396" t="s">
        <v>1511</v>
      </c>
      <c r="T396" s="105">
        <v>46054</v>
      </c>
      <c r="U396" s="105">
        <v>46371</v>
      </c>
      <c r="V396" t="s">
        <v>1505</v>
      </c>
    </row>
    <row r="397" spans="1:22" x14ac:dyDescent="0.25">
      <c r="A397" s="12" t="str">
        <f t="shared" si="7"/>
        <v>105.3</v>
      </c>
      <c r="B397" t="s">
        <v>176</v>
      </c>
      <c r="C397">
        <v>0</v>
      </c>
      <c r="D397" t="s">
        <v>65</v>
      </c>
      <c r="E397" t="s">
        <v>1512</v>
      </c>
      <c r="F397" t="s">
        <v>82</v>
      </c>
      <c r="G397" t="s">
        <v>530</v>
      </c>
      <c r="H397" t="s">
        <v>531</v>
      </c>
      <c r="I397" t="s">
        <v>532</v>
      </c>
      <c r="J397" t="s">
        <v>12</v>
      </c>
      <c r="K397" t="s">
        <v>68</v>
      </c>
      <c r="L397" t="s">
        <v>12</v>
      </c>
      <c r="M397" t="s">
        <v>471</v>
      </c>
      <c r="N397" t="s">
        <v>1040</v>
      </c>
      <c r="O397" t="s">
        <v>1513</v>
      </c>
      <c r="P397">
        <v>40</v>
      </c>
      <c r="Q397">
        <v>100</v>
      </c>
      <c r="R397" t="s">
        <v>90</v>
      </c>
      <c r="S397" t="s">
        <v>1514</v>
      </c>
      <c r="T397" s="105">
        <v>46054</v>
      </c>
      <c r="U397" s="105">
        <v>46386</v>
      </c>
      <c r="V397" t="s">
        <v>176</v>
      </c>
    </row>
    <row r="398" spans="1:22" x14ac:dyDescent="0.25">
      <c r="A398" s="12" t="str">
        <f t="shared" si="7"/>
        <v>105.3.1</v>
      </c>
      <c r="B398" t="s">
        <v>176</v>
      </c>
      <c r="C398">
        <v>0</v>
      </c>
      <c r="D398" t="s">
        <v>72</v>
      </c>
      <c r="E398" t="s">
        <v>1515</v>
      </c>
      <c r="F398" t="s">
        <v>12</v>
      </c>
      <c r="G398" t="s">
        <v>12</v>
      </c>
      <c r="H398" t="s">
        <v>12</v>
      </c>
      <c r="I398" t="s">
        <v>12</v>
      </c>
      <c r="J398" t="s">
        <v>12</v>
      </c>
      <c r="K398" t="s">
        <v>12</v>
      </c>
      <c r="L398" t="s">
        <v>12</v>
      </c>
      <c r="M398" t="s">
        <v>12</v>
      </c>
      <c r="N398" t="s">
        <v>12</v>
      </c>
      <c r="O398" t="s">
        <v>1516</v>
      </c>
      <c r="P398">
        <v>20</v>
      </c>
      <c r="Q398">
        <v>1</v>
      </c>
      <c r="R398" t="s">
        <v>70</v>
      </c>
      <c r="S398" t="s">
        <v>1517</v>
      </c>
      <c r="T398" s="105">
        <v>46054</v>
      </c>
      <c r="U398" s="105">
        <v>46112</v>
      </c>
      <c r="V398" t="s">
        <v>176</v>
      </c>
    </row>
    <row r="399" spans="1:22" x14ac:dyDescent="0.25">
      <c r="A399" s="12" t="str">
        <f t="shared" si="7"/>
        <v>105.3.2</v>
      </c>
      <c r="B399" t="s">
        <v>176</v>
      </c>
      <c r="C399">
        <v>0</v>
      </c>
      <c r="D399" t="s">
        <v>72</v>
      </c>
      <c r="E399" t="s">
        <v>1518</v>
      </c>
      <c r="F399" t="s">
        <v>12</v>
      </c>
      <c r="G399" t="s">
        <v>12</v>
      </c>
      <c r="H399" t="s">
        <v>12</v>
      </c>
      <c r="I399" t="s">
        <v>12</v>
      </c>
      <c r="J399" t="s">
        <v>12</v>
      </c>
      <c r="K399" t="s">
        <v>12</v>
      </c>
      <c r="L399" t="s">
        <v>12</v>
      </c>
      <c r="M399" t="s">
        <v>12</v>
      </c>
      <c r="N399" t="s">
        <v>12</v>
      </c>
      <c r="O399" t="s">
        <v>1519</v>
      </c>
      <c r="P399">
        <v>20</v>
      </c>
      <c r="Q399">
        <v>1</v>
      </c>
      <c r="R399" t="s">
        <v>70</v>
      </c>
      <c r="S399" t="s">
        <v>1520</v>
      </c>
      <c r="T399" s="105">
        <v>46113</v>
      </c>
      <c r="U399" s="105">
        <v>46203</v>
      </c>
      <c r="V399" t="s">
        <v>176</v>
      </c>
    </row>
    <row r="400" spans="1:22" x14ac:dyDescent="0.25">
      <c r="A400" s="12" t="str">
        <f t="shared" si="7"/>
        <v>105.3.3</v>
      </c>
      <c r="B400" t="s">
        <v>176</v>
      </c>
      <c r="C400">
        <v>0</v>
      </c>
      <c r="D400" t="s">
        <v>72</v>
      </c>
      <c r="E400" t="s">
        <v>1521</v>
      </c>
      <c r="F400" t="s">
        <v>12</v>
      </c>
      <c r="G400" t="s">
        <v>12</v>
      </c>
      <c r="H400" t="s">
        <v>12</v>
      </c>
      <c r="I400" t="s">
        <v>12</v>
      </c>
      <c r="J400" t="s">
        <v>12</v>
      </c>
      <c r="K400" t="s">
        <v>12</v>
      </c>
      <c r="L400" t="s">
        <v>12</v>
      </c>
      <c r="M400" t="s">
        <v>12</v>
      </c>
      <c r="N400" t="s">
        <v>12</v>
      </c>
      <c r="O400" t="s">
        <v>1522</v>
      </c>
      <c r="P400">
        <v>20</v>
      </c>
      <c r="Q400">
        <v>1</v>
      </c>
      <c r="R400" t="s">
        <v>70</v>
      </c>
      <c r="S400" t="s">
        <v>980</v>
      </c>
      <c r="T400" s="105">
        <v>46203</v>
      </c>
      <c r="U400" s="105">
        <v>46234</v>
      </c>
      <c r="V400" t="s">
        <v>176</v>
      </c>
    </row>
    <row r="401" spans="1:22" x14ac:dyDescent="0.25">
      <c r="A401" s="12" t="str">
        <f t="shared" si="7"/>
        <v>105.3.4</v>
      </c>
      <c r="B401" t="s">
        <v>176</v>
      </c>
      <c r="C401">
        <v>0</v>
      </c>
      <c r="D401" t="s">
        <v>72</v>
      </c>
      <c r="E401" t="s">
        <v>1523</v>
      </c>
      <c r="F401" t="s">
        <v>12</v>
      </c>
      <c r="G401" t="s">
        <v>12</v>
      </c>
      <c r="H401" t="s">
        <v>12</v>
      </c>
      <c r="I401" t="s">
        <v>12</v>
      </c>
      <c r="J401" t="s">
        <v>12</v>
      </c>
      <c r="K401" t="s">
        <v>12</v>
      </c>
      <c r="L401" t="s">
        <v>12</v>
      </c>
      <c r="M401" t="s">
        <v>12</v>
      </c>
      <c r="N401" t="s">
        <v>12</v>
      </c>
      <c r="O401" t="s">
        <v>1524</v>
      </c>
      <c r="P401">
        <v>30</v>
      </c>
      <c r="Q401">
        <v>1</v>
      </c>
      <c r="R401" t="s">
        <v>70</v>
      </c>
      <c r="S401" t="s">
        <v>1525</v>
      </c>
      <c r="T401" s="105">
        <v>46235</v>
      </c>
      <c r="U401" s="105">
        <v>46356</v>
      </c>
      <c r="V401" t="s">
        <v>176</v>
      </c>
    </row>
    <row r="402" spans="1:22" x14ac:dyDescent="0.25">
      <c r="A402" s="12" t="str">
        <f t="shared" si="7"/>
        <v>105.3.5</v>
      </c>
      <c r="B402" t="s">
        <v>176</v>
      </c>
      <c r="C402">
        <v>0</v>
      </c>
      <c r="D402" t="s">
        <v>72</v>
      </c>
      <c r="E402" t="s">
        <v>1526</v>
      </c>
      <c r="F402" t="s">
        <v>12</v>
      </c>
      <c r="G402" t="s">
        <v>12</v>
      </c>
      <c r="H402" t="s">
        <v>12</v>
      </c>
      <c r="I402" t="s">
        <v>12</v>
      </c>
      <c r="J402" t="s">
        <v>12</v>
      </c>
      <c r="K402" t="s">
        <v>12</v>
      </c>
      <c r="L402" t="s">
        <v>12</v>
      </c>
      <c r="M402" t="s">
        <v>12</v>
      </c>
      <c r="N402" t="s">
        <v>12</v>
      </c>
      <c r="O402" t="s">
        <v>1527</v>
      </c>
      <c r="P402">
        <v>10</v>
      </c>
      <c r="Q402">
        <v>1</v>
      </c>
      <c r="R402" t="s">
        <v>70</v>
      </c>
      <c r="S402" t="s">
        <v>1528</v>
      </c>
      <c r="T402" s="105">
        <v>46235</v>
      </c>
      <c r="U402" s="105">
        <v>46386</v>
      </c>
      <c r="V402" t="s">
        <v>176</v>
      </c>
    </row>
    <row r="403" spans="1:22" x14ac:dyDescent="0.25">
      <c r="A403" s="12" t="str">
        <f t="shared" si="7"/>
        <v>130.1</v>
      </c>
      <c r="B403" t="s">
        <v>379</v>
      </c>
      <c r="C403">
        <v>0</v>
      </c>
      <c r="D403" t="s">
        <v>65</v>
      </c>
      <c r="E403" t="s">
        <v>380</v>
      </c>
      <c r="F403" t="s">
        <v>82</v>
      </c>
      <c r="G403" t="s">
        <v>528</v>
      </c>
      <c r="H403" t="s">
        <v>529</v>
      </c>
      <c r="I403" t="s">
        <v>794</v>
      </c>
      <c r="J403" t="s">
        <v>12</v>
      </c>
      <c r="K403" t="s">
        <v>83</v>
      </c>
      <c r="L403" t="s">
        <v>767</v>
      </c>
      <c r="M403" t="s">
        <v>133</v>
      </c>
      <c r="N403" t="s">
        <v>12</v>
      </c>
      <c r="O403" t="s">
        <v>1529</v>
      </c>
      <c r="P403">
        <v>25</v>
      </c>
      <c r="Q403">
        <v>1</v>
      </c>
      <c r="R403" t="s">
        <v>70</v>
      </c>
      <c r="S403" t="s">
        <v>1530</v>
      </c>
      <c r="T403" s="105">
        <v>46055</v>
      </c>
      <c r="U403" s="105">
        <v>46203</v>
      </c>
      <c r="V403" t="s">
        <v>1531</v>
      </c>
    </row>
    <row r="404" spans="1:22" x14ac:dyDescent="0.25">
      <c r="A404" s="12" t="str">
        <f t="shared" si="7"/>
        <v>130.1.1</v>
      </c>
      <c r="B404" t="s">
        <v>379</v>
      </c>
      <c r="C404">
        <v>0</v>
      </c>
      <c r="D404" t="s">
        <v>72</v>
      </c>
      <c r="E404" t="s">
        <v>381</v>
      </c>
      <c r="F404" t="s">
        <v>12</v>
      </c>
      <c r="G404" t="s">
        <v>12</v>
      </c>
      <c r="H404" t="s">
        <v>12</v>
      </c>
      <c r="I404" t="s">
        <v>12</v>
      </c>
      <c r="J404" t="s">
        <v>12</v>
      </c>
      <c r="K404" t="s">
        <v>12</v>
      </c>
      <c r="L404" t="s">
        <v>12</v>
      </c>
      <c r="M404" t="s">
        <v>12</v>
      </c>
      <c r="N404" t="s">
        <v>12</v>
      </c>
      <c r="O404" t="s">
        <v>1532</v>
      </c>
      <c r="P404">
        <v>10</v>
      </c>
      <c r="Q404">
        <v>2</v>
      </c>
      <c r="R404" t="s">
        <v>70</v>
      </c>
      <c r="S404" t="s">
        <v>1533</v>
      </c>
      <c r="T404" s="105">
        <v>46055</v>
      </c>
      <c r="U404" s="105">
        <v>46066</v>
      </c>
      <c r="V404" t="s">
        <v>1531</v>
      </c>
    </row>
    <row r="405" spans="1:22" x14ac:dyDescent="0.25">
      <c r="A405" s="12" t="str">
        <f t="shared" si="7"/>
        <v>130.1.2</v>
      </c>
      <c r="B405" t="s">
        <v>379</v>
      </c>
      <c r="C405">
        <v>0</v>
      </c>
      <c r="D405" t="s">
        <v>761</v>
      </c>
      <c r="E405" t="s">
        <v>382</v>
      </c>
      <c r="F405" t="s">
        <v>12</v>
      </c>
      <c r="G405" t="s">
        <v>12</v>
      </c>
      <c r="H405" t="s">
        <v>12</v>
      </c>
      <c r="I405" t="s">
        <v>12</v>
      </c>
      <c r="J405" t="s">
        <v>12</v>
      </c>
      <c r="K405" t="s">
        <v>12</v>
      </c>
      <c r="L405" t="s">
        <v>12</v>
      </c>
      <c r="M405" t="s">
        <v>12</v>
      </c>
      <c r="N405" t="s">
        <v>12</v>
      </c>
      <c r="O405" t="s">
        <v>1534</v>
      </c>
      <c r="P405">
        <v>0</v>
      </c>
      <c r="Q405">
        <v>1</v>
      </c>
      <c r="R405" t="s">
        <v>70</v>
      </c>
      <c r="S405" t="s">
        <v>808</v>
      </c>
      <c r="T405" s="105">
        <v>46069</v>
      </c>
      <c r="U405" s="105">
        <v>46094</v>
      </c>
      <c r="V405" t="s">
        <v>99</v>
      </c>
    </row>
    <row r="406" spans="1:22" x14ac:dyDescent="0.25">
      <c r="A406" s="12" t="str">
        <f t="shared" si="7"/>
        <v>130.1.3</v>
      </c>
      <c r="B406" t="s">
        <v>379</v>
      </c>
      <c r="C406">
        <v>0</v>
      </c>
      <c r="D406" t="s">
        <v>72</v>
      </c>
      <c r="E406" t="s">
        <v>383</v>
      </c>
      <c r="F406" t="s">
        <v>12</v>
      </c>
      <c r="G406" t="s">
        <v>12</v>
      </c>
      <c r="H406" t="s">
        <v>12</v>
      </c>
      <c r="I406" t="s">
        <v>12</v>
      </c>
      <c r="J406" t="s">
        <v>12</v>
      </c>
      <c r="K406" t="s">
        <v>12</v>
      </c>
      <c r="L406" t="s">
        <v>12</v>
      </c>
      <c r="M406" t="s">
        <v>12</v>
      </c>
      <c r="N406" t="s">
        <v>12</v>
      </c>
      <c r="O406" t="s">
        <v>1535</v>
      </c>
      <c r="P406">
        <v>15</v>
      </c>
      <c r="Q406">
        <v>2</v>
      </c>
      <c r="R406" t="s">
        <v>70</v>
      </c>
      <c r="S406" t="s">
        <v>1536</v>
      </c>
      <c r="T406" s="105">
        <v>46069</v>
      </c>
      <c r="U406" s="105">
        <v>46112</v>
      </c>
      <c r="V406" t="s">
        <v>1531</v>
      </c>
    </row>
    <row r="407" spans="1:22" x14ac:dyDescent="0.25">
      <c r="A407" s="12" t="str">
        <f t="shared" si="7"/>
        <v>130.1.4</v>
      </c>
      <c r="B407" t="s">
        <v>379</v>
      </c>
      <c r="C407">
        <v>0</v>
      </c>
      <c r="D407" t="s">
        <v>72</v>
      </c>
      <c r="E407" t="s">
        <v>384</v>
      </c>
      <c r="F407" t="s">
        <v>12</v>
      </c>
      <c r="G407" t="s">
        <v>12</v>
      </c>
      <c r="H407" t="s">
        <v>12</v>
      </c>
      <c r="I407" t="s">
        <v>12</v>
      </c>
      <c r="J407" t="s">
        <v>12</v>
      </c>
      <c r="K407" t="s">
        <v>12</v>
      </c>
      <c r="L407" t="s">
        <v>12</v>
      </c>
      <c r="M407" t="s">
        <v>12</v>
      </c>
      <c r="N407" t="s">
        <v>12</v>
      </c>
      <c r="O407" t="s">
        <v>1537</v>
      </c>
      <c r="P407">
        <v>40</v>
      </c>
      <c r="Q407">
        <v>4</v>
      </c>
      <c r="R407" t="s">
        <v>70</v>
      </c>
      <c r="S407" t="s">
        <v>1538</v>
      </c>
      <c r="T407" s="105">
        <v>46083</v>
      </c>
      <c r="U407" s="105">
        <v>46174</v>
      </c>
      <c r="V407" t="s">
        <v>1531</v>
      </c>
    </row>
    <row r="408" spans="1:22" x14ac:dyDescent="0.25">
      <c r="A408" s="12" t="str">
        <f t="shared" si="7"/>
        <v>130.1.5</v>
      </c>
      <c r="B408" t="s">
        <v>379</v>
      </c>
      <c r="C408">
        <v>0</v>
      </c>
      <c r="D408" t="s">
        <v>72</v>
      </c>
      <c r="E408" t="s">
        <v>385</v>
      </c>
      <c r="F408" t="s">
        <v>12</v>
      </c>
      <c r="G408" t="s">
        <v>12</v>
      </c>
      <c r="H408" t="s">
        <v>12</v>
      </c>
      <c r="I408" t="s">
        <v>12</v>
      </c>
      <c r="J408" t="s">
        <v>12</v>
      </c>
      <c r="K408" t="s">
        <v>12</v>
      </c>
      <c r="L408" t="s">
        <v>12</v>
      </c>
      <c r="M408" t="s">
        <v>12</v>
      </c>
      <c r="N408" t="s">
        <v>12</v>
      </c>
      <c r="O408" t="s">
        <v>813</v>
      </c>
      <c r="P408">
        <v>25</v>
      </c>
      <c r="Q408">
        <v>1</v>
      </c>
      <c r="R408" t="s">
        <v>70</v>
      </c>
      <c r="S408" t="s">
        <v>814</v>
      </c>
      <c r="T408" s="105">
        <v>46157</v>
      </c>
      <c r="U408" s="105">
        <v>46189</v>
      </c>
      <c r="V408" t="s">
        <v>1531</v>
      </c>
    </row>
    <row r="409" spans="1:22" x14ac:dyDescent="0.25">
      <c r="A409" s="12" t="str">
        <f t="shared" si="7"/>
        <v>130.1.6</v>
      </c>
      <c r="B409" t="s">
        <v>379</v>
      </c>
      <c r="C409">
        <v>0</v>
      </c>
      <c r="D409" t="s">
        <v>72</v>
      </c>
      <c r="E409" t="s">
        <v>1539</v>
      </c>
      <c r="F409" t="s">
        <v>12</v>
      </c>
      <c r="G409" t="s">
        <v>12</v>
      </c>
      <c r="H409" t="s">
        <v>12</v>
      </c>
      <c r="I409" t="s">
        <v>12</v>
      </c>
      <c r="J409" t="s">
        <v>12</v>
      </c>
      <c r="K409" t="s">
        <v>12</v>
      </c>
      <c r="L409" t="s">
        <v>12</v>
      </c>
      <c r="M409" t="s">
        <v>12</v>
      </c>
      <c r="N409" t="s">
        <v>12</v>
      </c>
      <c r="O409" t="s">
        <v>1540</v>
      </c>
      <c r="P409">
        <v>5</v>
      </c>
      <c r="Q409">
        <v>2</v>
      </c>
      <c r="R409" t="s">
        <v>70</v>
      </c>
      <c r="S409" t="s">
        <v>1541</v>
      </c>
      <c r="T409" s="105">
        <v>46157</v>
      </c>
      <c r="U409" s="105">
        <v>46171</v>
      </c>
      <c r="V409" t="s">
        <v>1531</v>
      </c>
    </row>
    <row r="410" spans="1:22" x14ac:dyDescent="0.25">
      <c r="A410" s="12" t="str">
        <f t="shared" si="7"/>
        <v>130.1.7</v>
      </c>
      <c r="B410" t="s">
        <v>379</v>
      </c>
      <c r="C410">
        <v>0</v>
      </c>
      <c r="D410" t="s">
        <v>72</v>
      </c>
      <c r="E410" t="s">
        <v>1542</v>
      </c>
      <c r="F410" t="s">
        <v>12</v>
      </c>
      <c r="G410" t="s">
        <v>12</v>
      </c>
      <c r="H410" t="s">
        <v>12</v>
      </c>
      <c r="I410" t="s">
        <v>12</v>
      </c>
      <c r="J410" t="s">
        <v>12</v>
      </c>
      <c r="K410" t="s">
        <v>12</v>
      </c>
      <c r="L410" t="s">
        <v>12</v>
      </c>
      <c r="M410" t="s">
        <v>12</v>
      </c>
      <c r="N410" t="s">
        <v>12</v>
      </c>
      <c r="O410" t="s">
        <v>1543</v>
      </c>
      <c r="P410">
        <v>5</v>
      </c>
      <c r="Q410">
        <v>2</v>
      </c>
      <c r="R410" t="s">
        <v>70</v>
      </c>
      <c r="S410" t="s">
        <v>1544</v>
      </c>
      <c r="T410" s="105">
        <v>46189</v>
      </c>
      <c r="U410" s="105">
        <v>46203</v>
      </c>
      <c r="V410" t="s">
        <v>1531</v>
      </c>
    </row>
    <row r="411" spans="1:22" x14ac:dyDescent="0.25">
      <c r="A411" s="12" t="str">
        <f t="shared" si="7"/>
        <v>130.2</v>
      </c>
      <c r="B411" t="s">
        <v>379</v>
      </c>
      <c r="C411">
        <v>0</v>
      </c>
      <c r="D411" t="s">
        <v>65</v>
      </c>
      <c r="E411" t="s">
        <v>1545</v>
      </c>
      <c r="F411" t="s">
        <v>82</v>
      </c>
      <c r="G411" t="s">
        <v>528</v>
      </c>
      <c r="H411" t="s">
        <v>529</v>
      </c>
      <c r="I411" t="s">
        <v>794</v>
      </c>
      <c r="J411" t="s">
        <v>12</v>
      </c>
      <c r="K411" t="s">
        <v>83</v>
      </c>
      <c r="L411" t="s">
        <v>767</v>
      </c>
      <c r="M411" t="s">
        <v>133</v>
      </c>
      <c r="N411" t="s">
        <v>12</v>
      </c>
      <c r="O411" t="s">
        <v>1546</v>
      </c>
      <c r="P411">
        <v>30</v>
      </c>
      <c r="Q411">
        <v>1</v>
      </c>
      <c r="R411" t="s">
        <v>70</v>
      </c>
      <c r="S411" t="s">
        <v>1530</v>
      </c>
      <c r="T411" s="105">
        <v>46055</v>
      </c>
      <c r="U411" s="105">
        <v>46356</v>
      </c>
      <c r="V411" t="s">
        <v>1547</v>
      </c>
    </row>
    <row r="412" spans="1:22" x14ac:dyDescent="0.25">
      <c r="A412" s="12" t="str">
        <f t="shared" si="7"/>
        <v>130.2.1</v>
      </c>
      <c r="B412" t="s">
        <v>379</v>
      </c>
      <c r="C412">
        <v>0</v>
      </c>
      <c r="D412" t="s">
        <v>72</v>
      </c>
      <c r="E412" t="s">
        <v>1548</v>
      </c>
      <c r="F412" t="s">
        <v>12</v>
      </c>
      <c r="G412" t="s">
        <v>12</v>
      </c>
      <c r="H412" t="s">
        <v>12</v>
      </c>
      <c r="I412" t="s">
        <v>12</v>
      </c>
      <c r="J412" t="s">
        <v>12</v>
      </c>
      <c r="K412" t="s">
        <v>12</v>
      </c>
      <c r="L412" t="s">
        <v>12</v>
      </c>
      <c r="M412" t="s">
        <v>12</v>
      </c>
      <c r="N412" t="s">
        <v>12</v>
      </c>
      <c r="O412" t="s">
        <v>1549</v>
      </c>
      <c r="P412">
        <v>10</v>
      </c>
      <c r="Q412">
        <v>2</v>
      </c>
      <c r="R412" t="s">
        <v>70</v>
      </c>
      <c r="S412" t="s">
        <v>1533</v>
      </c>
      <c r="T412" s="105">
        <v>46055</v>
      </c>
      <c r="U412" s="105">
        <v>46080</v>
      </c>
      <c r="V412" t="s">
        <v>1547</v>
      </c>
    </row>
    <row r="413" spans="1:22" x14ac:dyDescent="0.25">
      <c r="A413" s="12" t="str">
        <f t="shared" si="7"/>
        <v>130.2.2</v>
      </c>
      <c r="B413" t="s">
        <v>379</v>
      </c>
      <c r="C413">
        <v>0</v>
      </c>
      <c r="D413" t="s">
        <v>761</v>
      </c>
      <c r="E413" t="s">
        <v>1550</v>
      </c>
      <c r="F413" t="s">
        <v>12</v>
      </c>
      <c r="G413" t="s">
        <v>12</v>
      </c>
      <c r="H413" t="s">
        <v>12</v>
      </c>
      <c r="I413" t="s">
        <v>12</v>
      </c>
      <c r="J413" t="s">
        <v>12</v>
      </c>
      <c r="K413" t="s">
        <v>12</v>
      </c>
      <c r="L413" t="s">
        <v>12</v>
      </c>
      <c r="M413" t="s">
        <v>12</v>
      </c>
      <c r="N413" t="s">
        <v>12</v>
      </c>
      <c r="O413" t="s">
        <v>1534</v>
      </c>
      <c r="P413">
        <v>0</v>
      </c>
      <c r="Q413">
        <v>1</v>
      </c>
      <c r="R413" t="s">
        <v>70</v>
      </c>
      <c r="S413" t="s">
        <v>808</v>
      </c>
      <c r="T413" s="105">
        <v>46083</v>
      </c>
      <c r="U413" s="105">
        <v>46112</v>
      </c>
      <c r="V413" t="s">
        <v>99</v>
      </c>
    </row>
    <row r="414" spans="1:22" x14ac:dyDescent="0.25">
      <c r="A414" s="12" t="str">
        <f t="shared" si="7"/>
        <v>130.2.3</v>
      </c>
      <c r="B414" t="s">
        <v>379</v>
      </c>
      <c r="C414">
        <v>0</v>
      </c>
      <c r="D414" t="s">
        <v>72</v>
      </c>
      <c r="E414" t="s">
        <v>1551</v>
      </c>
      <c r="F414" t="s">
        <v>12</v>
      </c>
      <c r="G414" t="s">
        <v>12</v>
      </c>
      <c r="H414" t="s">
        <v>12</v>
      </c>
      <c r="I414" t="s">
        <v>12</v>
      </c>
      <c r="J414" t="s">
        <v>12</v>
      </c>
      <c r="K414" t="s">
        <v>12</v>
      </c>
      <c r="L414" t="s">
        <v>12</v>
      </c>
      <c r="M414" t="s">
        <v>12</v>
      </c>
      <c r="N414" t="s">
        <v>12</v>
      </c>
      <c r="O414" t="s">
        <v>1535</v>
      </c>
      <c r="P414">
        <v>15</v>
      </c>
      <c r="Q414">
        <v>2</v>
      </c>
      <c r="R414" t="s">
        <v>70</v>
      </c>
      <c r="S414" t="s">
        <v>1536</v>
      </c>
      <c r="T414" s="105">
        <v>46113</v>
      </c>
      <c r="U414" s="105">
        <v>46171</v>
      </c>
      <c r="V414" t="s">
        <v>1547</v>
      </c>
    </row>
    <row r="415" spans="1:22" x14ac:dyDescent="0.25">
      <c r="A415" s="12" t="str">
        <f t="shared" si="7"/>
        <v>130.2.4</v>
      </c>
      <c r="B415" t="s">
        <v>379</v>
      </c>
      <c r="C415">
        <v>0</v>
      </c>
      <c r="D415" t="s">
        <v>72</v>
      </c>
      <c r="E415" t="s">
        <v>1552</v>
      </c>
      <c r="F415" t="s">
        <v>12</v>
      </c>
      <c r="G415" t="s">
        <v>12</v>
      </c>
      <c r="H415" t="s">
        <v>12</v>
      </c>
      <c r="I415" t="s">
        <v>12</v>
      </c>
      <c r="J415" t="s">
        <v>12</v>
      </c>
      <c r="K415" t="s">
        <v>12</v>
      </c>
      <c r="L415" t="s">
        <v>12</v>
      </c>
      <c r="M415" t="s">
        <v>12</v>
      </c>
      <c r="N415" t="s">
        <v>12</v>
      </c>
      <c r="O415" t="s">
        <v>1537</v>
      </c>
      <c r="P415">
        <v>40</v>
      </c>
      <c r="Q415">
        <v>4</v>
      </c>
      <c r="R415" t="s">
        <v>70</v>
      </c>
      <c r="S415" t="s">
        <v>1538</v>
      </c>
      <c r="T415" s="105">
        <v>46113</v>
      </c>
      <c r="U415" s="105">
        <v>46295</v>
      </c>
      <c r="V415" t="s">
        <v>1531</v>
      </c>
    </row>
    <row r="416" spans="1:22" x14ac:dyDescent="0.25">
      <c r="A416" s="12" t="str">
        <f t="shared" si="7"/>
        <v>130.2.5</v>
      </c>
      <c r="B416" t="s">
        <v>379</v>
      </c>
      <c r="C416">
        <v>0</v>
      </c>
      <c r="D416" t="s">
        <v>72</v>
      </c>
      <c r="E416" t="s">
        <v>1553</v>
      </c>
      <c r="F416" t="s">
        <v>12</v>
      </c>
      <c r="G416" t="s">
        <v>12</v>
      </c>
      <c r="H416" t="s">
        <v>12</v>
      </c>
      <c r="I416" t="s">
        <v>12</v>
      </c>
      <c r="J416" t="s">
        <v>12</v>
      </c>
      <c r="K416" t="s">
        <v>12</v>
      </c>
      <c r="L416" t="s">
        <v>12</v>
      </c>
      <c r="M416" t="s">
        <v>12</v>
      </c>
      <c r="N416" t="s">
        <v>12</v>
      </c>
      <c r="O416" t="s">
        <v>813</v>
      </c>
      <c r="P416">
        <v>25</v>
      </c>
      <c r="Q416">
        <v>1</v>
      </c>
      <c r="R416" t="s">
        <v>70</v>
      </c>
      <c r="S416" t="s">
        <v>814</v>
      </c>
      <c r="T416" s="105">
        <v>46146</v>
      </c>
      <c r="U416" s="105">
        <v>46325</v>
      </c>
      <c r="V416" t="s">
        <v>1547</v>
      </c>
    </row>
    <row r="417" spans="1:22" x14ac:dyDescent="0.25">
      <c r="A417" s="12" t="str">
        <f t="shared" si="7"/>
        <v>130.2.6</v>
      </c>
      <c r="B417" t="s">
        <v>379</v>
      </c>
      <c r="C417">
        <v>0</v>
      </c>
      <c r="D417" t="s">
        <v>72</v>
      </c>
      <c r="E417" t="s">
        <v>1554</v>
      </c>
      <c r="F417" t="s">
        <v>12</v>
      </c>
      <c r="G417" t="s">
        <v>12</v>
      </c>
      <c r="H417" t="s">
        <v>12</v>
      </c>
      <c r="I417" t="s">
        <v>12</v>
      </c>
      <c r="J417" t="s">
        <v>12</v>
      </c>
      <c r="K417" t="s">
        <v>12</v>
      </c>
      <c r="L417" t="s">
        <v>12</v>
      </c>
      <c r="M417" t="s">
        <v>12</v>
      </c>
      <c r="N417" t="s">
        <v>12</v>
      </c>
      <c r="O417" t="s">
        <v>1540</v>
      </c>
      <c r="P417">
        <v>5</v>
      </c>
      <c r="Q417">
        <v>2</v>
      </c>
      <c r="R417" t="s">
        <v>70</v>
      </c>
      <c r="S417" t="s">
        <v>1541</v>
      </c>
      <c r="T417" s="105">
        <v>46310</v>
      </c>
      <c r="U417" s="105">
        <v>46339</v>
      </c>
      <c r="V417" t="s">
        <v>1531</v>
      </c>
    </row>
    <row r="418" spans="1:22" x14ac:dyDescent="0.25">
      <c r="A418" s="12" t="str">
        <f t="shared" si="7"/>
        <v>130.2.7</v>
      </c>
      <c r="B418" t="s">
        <v>379</v>
      </c>
      <c r="C418">
        <v>0</v>
      </c>
      <c r="D418" t="s">
        <v>72</v>
      </c>
      <c r="E418" t="s">
        <v>1555</v>
      </c>
      <c r="F418" t="s">
        <v>12</v>
      </c>
      <c r="G418" t="s">
        <v>12</v>
      </c>
      <c r="H418" t="s">
        <v>12</v>
      </c>
      <c r="I418" t="s">
        <v>12</v>
      </c>
      <c r="J418" t="s">
        <v>12</v>
      </c>
      <c r="K418" t="s">
        <v>12</v>
      </c>
      <c r="L418" t="s">
        <v>12</v>
      </c>
      <c r="M418" t="s">
        <v>12</v>
      </c>
      <c r="N418" t="s">
        <v>12</v>
      </c>
      <c r="O418" t="s">
        <v>1543</v>
      </c>
      <c r="P418">
        <v>5</v>
      </c>
      <c r="Q418">
        <v>2</v>
      </c>
      <c r="R418" t="s">
        <v>70</v>
      </c>
      <c r="S418" t="s">
        <v>1544</v>
      </c>
      <c r="T418" s="105">
        <v>46329</v>
      </c>
      <c r="U418" s="105">
        <v>46356</v>
      </c>
      <c r="V418" t="s">
        <v>1531</v>
      </c>
    </row>
    <row r="419" spans="1:22" x14ac:dyDescent="0.25">
      <c r="A419" s="12" t="str">
        <f t="shared" si="7"/>
        <v>130.3</v>
      </c>
      <c r="B419" t="s">
        <v>379</v>
      </c>
      <c r="C419">
        <v>0</v>
      </c>
      <c r="D419" t="s">
        <v>65</v>
      </c>
      <c r="E419" t="s">
        <v>1556</v>
      </c>
      <c r="F419" t="s">
        <v>82</v>
      </c>
      <c r="G419" t="s">
        <v>528</v>
      </c>
      <c r="H419" t="s">
        <v>529</v>
      </c>
      <c r="I419" t="s">
        <v>794</v>
      </c>
      <c r="J419" t="s">
        <v>12</v>
      </c>
      <c r="K419" t="s">
        <v>83</v>
      </c>
      <c r="L419" t="s">
        <v>767</v>
      </c>
      <c r="M419" t="s">
        <v>133</v>
      </c>
      <c r="N419" t="s">
        <v>12</v>
      </c>
      <c r="O419" t="s">
        <v>1557</v>
      </c>
      <c r="P419">
        <v>30</v>
      </c>
      <c r="Q419">
        <v>1</v>
      </c>
      <c r="R419" t="s">
        <v>70</v>
      </c>
      <c r="S419" t="s">
        <v>1530</v>
      </c>
      <c r="T419" s="105">
        <v>46055</v>
      </c>
      <c r="U419" s="105">
        <v>46189</v>
      </c>
      <c r="V419" t="s">
        <v>1558</v>
      </c>
    </row>
    <row r="420" spans="1:22" x14ac:dyDescent="0.25">
      <c r="A420" s="12" t="str">
        <f t="shared" si="7"/>
        <v>130.3.1</v>
      </c>
      <c r="B420" t="s">
        <v>379</v>
      </c>
      <c r="C420">
        <v>0</v>
      </c>
      <c r="D420" t="s">
        <v>72</v>
      </c>
      <c r="E420" t="s">
        <v>1559</v>
      </c>
      <c r="F420" t="s">
        <v>12</v>
      </c>
      <c r="G420" t="s">
        <v>12</v>
      </c>
      <c r="H420" t="s">
        <v>12</v>
      </c>
      <c r="I420" t="s">
        <v>12</v>
      </c>
      <c r="J420" t="s">
        <v>12</v>
      </c>
      <c r="K420" t="s">
        <v>12</v>
      </c>
      <c r="L420" t="s">
        <v>12</v>
      </c>
      <c r="M420" t="s">
        <v>12</v>
      </c>
      <c r="N420" t="s">
        <v>12</v>
      </c>
      <c r="O420" t="s">
        <v>1532</v>
      </c>
      <c r="P420">
        <v>10</v>
      </c>
      <c r="Q420">
        <v>2</v>
      </c>
      <c r="R420" t="s">
        <v>70</v>
      </c>
      <c r="S420" t="s">
        <v>1533</v>
      </c>
      <c r="T420" s="105">
        <v>46055</v>
      </c>
      <c r="U420" s="105">
        <v>46066</v>
      </c>
      <c r="V420" t="s">
        <v>1558</v>
      </c>
    </row>
    <row r="421" spans="1:22" x14ac:dyDescent="0.25">
      <c r="A421" s="12" t="str">
        <f t="shared" si="7"/>
        <v>130.3.2</v>
      </c>
      <c r="B421" t="s">
        <v>379</v>
      </c>
      <c r="C421">
        <v>0</v>
      </c>
      <c r="D421" t="s">
        <v>761</v>
      </c>
      <c r="E421" t="s">
        <v>1560</v>
      </c>
      <c r="F421" t="s">
        <v>12</v>
      </c>
      <c r="G421" t="s">
        <v>12</v>
      </c>
      <c r="H421" t="s">
        <v>12</v>
      </c>
      <c r="I421" t="s">
        <v>12</v>
      </c>
      <c r="J421" t="s">
        <v>12</v>
      </c>
      <c r="K421" t="s">
        <v>12</v>
      </c>
      <c r="L421" t="s">
        <v>12</v>
      </c>
      <c r="M421" t="s">
        <v>12</v>
      </c>
      <c r="N421" t="s">
        <v>12</v>
      </c>
      <c r="O421" t="s">
        <v>1534</v>
      </c>
      <c r="P421">
        <v>0</v>
      </c>
      <c r="Q421">
        <v>1</v>
      </c>
      <c r="R421" t="s">
        <v>70</v>
      </c>
      <c r="S421" t="s">
        <v>808</v>
      </c>
      <c r="T421" s="105">
        <v>46062</v>
      </c>
      <c r="U421" s="105">
        <v>46083</v>
      </c>
      <c r="V421" t="s">
        <v>99</v>
      </c>
    </row>
    <row r="422" spans="1:22" x14ac:dyDescent="0.25">
      <c r="A422" s="12" t="str">
        <f t="shared" si="7"/>
        <v>130.3.3</v>
      </c>
      <c r="B422" t="s">
        <v>379</v>
      </c>
      <c r="C422">
        <v>0</v>
      </c>
      <c r="D422" t="s">
        <v>72</v>
      </c>
      <c r="E422" t="s">
        <v>1561</v>
      </c>
      <c r="F422" t="s">
        <v>12</v>
      </c>
      <c r="G422" t="s">
        <v>12</v>
      </c>
      <c r="H422" t="s">
        <v>12</v>
      </c>
      <c r="I422" t="s">
        <v>12</v>
      </c>
      <c r="J422" t="s">
        <v>12</v>
      </c>
      <c r="K422" t="s">
        <v>12</v>
      </c>
      <c r="L422" t="s">
        <v>12</v>
      </c>
      <c r="M422" t="s">
        <v>12</v>
      </c>
      <c r="N422" t="s">
        <v>12</v>
      </c>
      <c r="O422" t="s">
        <v>1535</v>
      </c>
      <c r="P422">
        <v>15</v>
      </c>
      <c r="Q422">
        <v>2</v>
      </c>
      <c r="R422" t="s">
        <v>70</v>
      </c>
      <c r="S422" t="s">
        <v>1536</v>
      </c>
      <c r="T422" s="105">
        <v>46062</v>
      </c>
      <c r="U422" s="105">
        <v>46127</v>
      </c>
      <c r="V422" t="s">
        <v>1558</v>
      </c>
    </row>
    <row r="423" spans="1:22" x14ac:dyDescent="0.25">
      <c r="A423" s="12" t="str">
        <f t="shared" si="7"/>
        <v>130.3.4</v>
      </c>
      <c r="B423" t="s">
        <v>379</v>
      </c>
      <c r="C423">
        <v>0</v>
      </c>
      <c r="D423" t="s">
        <v>72</v>
      </c>
      <c r="E423" t="s">
        <v>1562</v>
      </c>
      <c r="F423" t="s">
        <v>12</v>
      </c>
      <c r="G423" t="s">
        <v>12</v>
      </c>
      <c r="H423" t="s">
        <v>12</v>
      </c>
      <c r="I423" t="s">
        <v>12</v>
      </c>
      <c r="J423" t="s">
        <v>12</v>
      </c>
      <c r="K423" t="s">
        <v>12</v>
      </c>
      <c r="L423" t="s">
        <v>12</v>
      </c>
      <c r="M423" t="s">
        <v>12</v>
      </c>
      <c r="N423" t="s">
        <v>12</v>
      </c>
      <c r="O423" t="s">
        <v>1537</v>
      </c>
      <c r="P423">
        <v>40</v>
      </c>
      <c r="Q423">
        <v>4</v>
      </c>
      <c r="R423" t="s">
        <v>70</v>
      </c>
      <c r="S423" t="s">
        <v>1538</v>
      </c>
      <c r="T423" s="105">
        <v>46062</v>
      </c>
      <c r="U423" s="105">
        <v>46157</v>
      </c>
      <c r="V423" t="s">
        <v>1531</v>
      </c>
    </row>
    <row r="424" spans="1:22" x14ac:dyDescent="0.25">
      <c r="A424" s="12" t="str">
        <f t="shared" si="7"/>
        <v>130.3.5</v>
      </c>
      <c r="B424" t="s">
        <v>379</v>
      </c>
      <c r="C424">
        <v>0</v>
      </c>
      <c r="D424" t="s">
        <v>72</v>
      </c>
      <c r="E424" t="s">
        <v>1563</v>
      </c>
      <c r="F424" t="s">
        <v>12</v>
      </c>
      <c r="G424" t="s">
        <v>12</v>
      </c>
      <c r="H424" t="s">
        <v>12</v>
      </c>
      <c r="I424" t="s">
        <v>12</v>
      </c>
      <c r="J424" t="s">
        <v>12</v>
      </c>
      <c r="K424" t="s">
        <v>12</v>
      </c>
      <c r="L424" t="s">
        <v>12</v>
      </c>
      <c r="M424" t="s">
        <v>12</v>
      </c>
      <c r="N424" t="s">
        <v>12</v>
      </c>
      <c r="O424" t="s">
        <v>813</v>
      </c>
      <c r="P424">
        <v>25</v>
      </c>
      <c r="Q424">
        <v>1</v>
      </c>
      <c r="R424" t="s">
        <v>70</v>
      </c>
      <c r="S424" t="s">
        <v>814</v>
      </c>
      <c r="T424" s="105">
        <v>46097</v>
      </c>
      <c r="U424" s="105">
        <v>46171</v>
      </c>
      <c r="V424" t="s">
        <v>1558</v>
      </c>
    </row>
    <row r="425" spans="1:22" x14ac:dyDescent="0.25">
      <c r="A425" s="12" t="str">
        <f t="shared" si="7"/>
        <v>130.3.6</v>
      </c>
      <c r="B425" t="s">
        <v>379</v>
      </c>
      <c r="C425">
        <v>0</v>
      </c>
      <c r="D425" t="s">
        <v>72</v>
      </c>
      <c r="E425" t="s">
        <v>1564</v>
      </c>
      <c r="F425" t="s">
        <v>12</v>
      </c>
      <c r="G425" t="s">
        <v>12</v>
      </c>
      <c r="H425" t="s">
        <v>12</v>
      </c>
      <c r="I425" t="s">
        <v>12</v>
      </c>
      <c r="J425" t="s">
        <v>12</v>
      </c>
      <c r="K425" t="s">
        <v>12</v>
      </c>
      <c r="L425" t="s">
        <v>12</v>
      </c>
      <c r="M425" t="s">
        <v>12</v>
      </c>
      <c r="N425" t="s">
        <v>12</v>
      </c>
      <c r="O425" t="s">
        <v>1540</v>
      </c>
      <c r="P425">
        <v>5</v>
      </c>
      <c r="Q425">
        <v>2</v>
      </c>
      <c r="R425" t="s">
        <v>70</v>
      </c>
      <c r="S425" t="s">
        <v>1541</v>
      </c>
      <c r="T425" s="105">
        <v>46097</v>
      </c>
      <c r="U425" s="105">
        <v>46174</v>
      </c>
      <c r="V425" t="s">
        <v>1531</v>
      </c>
    </row>
    <row r="426" spans="1:22" x14ac:dyDescent="0.25">
      <c r="A426" s="12" t="str">
        <f t="shared" si="7"/>
        <v>130.3.7</v>
      </c>
      <c r="B426" t="s">
        <v>379</v>
      </c>
      <c r="C426">
        <v>0</v>
      </c>
      <c r="D426" t="s">
        <v>72</v>
      </c>
      <c r="E426" t="s">
        <v>1565</v>
      </c>
      <c r="F426" t="s">
        <v>12</v>
      </c>
      <c r="G426" t="s">
        <v>12</v>
      </c>
      <c r="H426" t="s">
        <v>12</v>
      </c>
      <c r="I426" t="s">
        <v>12</v>
      </c>
      <c r="J426" t="s">
        <v>12</v>
      </c>
      <c r="K426" t="s">
        <v>12</v>
      </c>
      <c r="L426" t="s">
        <v>12</v>
      </c>
      <c r="M426" t="s">
        <v>12</v>
      </c>
      <c r="N426" t="s">
        <v>12</v>
      </c>
      <c r="O426" t="s">
        <v>1543</v>
      </c>
      <c r="P426">
        <v>5</v>
      </c>
      <c r="Q426">
        <v>2</v>
      </c>
      <c r="R426" t="s">
        <v>70</v>
      </c>
      <c r="S426" t="s">
        <v>1544</v>
      </c>
      <c r="T426" s="105">
        <v>46174</v>
      </c>
      <c r="U426" s="105">
        <v>46189</v>
      </c>
      <c r="V426" t="s">
        <v>1531</v>
      </c>
    </row>
    <row r="427" spans="1:22" x14ac:dyDescent="0.25">
      <c r="A427" s="12" t="str">
        <f t="shared" si="7"/>
        <v>130.4</v>
      </c>
      <c r="B427" t="s">
        <v>379</v>
      </c>
      <c r="C427">
        <v>0</v>
      </c>
      <c r="D427" t="s">
        <v>65</v>
      </c>
      <c r="E427" t="s">
        <v>1566</v>
      </c>
      <c r="F427" t="s">
        <v>67</v>
      </c>
      <c r="G427" t="s">
        <v>526</v>
      </c>
      <c r="H427" t="s">
        <v>527</v>
      </c>
      <c r="I427" t="s">
        <v>882</v>
      </c>
      <c r="J427" t="s">
        <v>12</v>
      </c>
      <c r="K427" t="s">
        <v>68</v>
      </c>
      <c r="L427" t="s">
        <v>12</v>
      </c>
      <c r="M427" t="s">
        <v>69</v>
      </c>
      <c r="N427" t="s">
        <v>12</v>
      </c>
      <c r="O427" t="s">
        <v>1567</v>
      </c>
      <c r="P427">
        <v>15</v>
      </c>
      <c r="Q427">
        <v>100</v>
      </c>
      <c r="R427" t="s">
        <v>90</v>
      </c>
      <c r="S427" t="s">
        <v>1568</v>
      </c>
      <c r="T427" s="105">
        <v>46055</v>
      </c>
      <c r="U427" s="105">
        <v>46356</v>
      </c>
      <c r="V427" t="s">
        <v>379</v>
      </c>
    </row>
    <row r="428" spans="1:22" x14ac:dyDescent="0.25">
      <c r="A428" s="12" t="str">
        <f t="shared" si="7"/>
        <v>130.4.1</v>
      </c>
      <c r="B428" t="s">
        <v>379</v>
      </c>
      <c r="C428">
        <v>0</v>
      </c>
      <c r="D428" t="s">
        <v>72</v>
      </c>
      <c r="E428" t="s">
        <v>1569</v>
      </c>
      <c r="F428" t="s">
        <v>12</v>
      </c>
      <c r="G428" t="s">
        <v>12</v>
      </c>
      <c r="H428" t="s">
        <v>12</v>
      </c>
      <c r="I428" t="s">
        <v>12</v>
      </c>
      <c r="J428" t="s">
        <v>12</v>
      </c>
      <c r="K428" t="s">
        <v>12</v>
      </c>
      <c r="L428" t="s">
        <v>12</v>
      </c>
      <c r="M428" t="s">
        <v>12</v>
      </c>
      <c r="N428" t="s">
        <v>12</v>
      </c>
      <c r="O428" t="s">
        <v>1570</v>
      </c>
      <c r="P428">
        <v>40</v>
      </c>
      <c r="Q428">
        <v>1</v>
      </c>
      <c r="R428" t="s">
        <v>70</v>
      </c>
      <c r="S428" t="s">
        <v>1571</v>
      </c>
      <c r="T428" s="105">
        <v>46055</v>
      </c>
      <c r="U428" s="105">
        <v>46080</v>
      </c>
      <c r="V428" t="s">
        <v>379</v>
      </c>
    </row>
    <row r="429" spans="1:22" x14ac:dyDescent="0.25">
      <c r="A429" s="12" t="str">
        <f t="shared" si="7"/>
        <v>130.4.2</v>
      </c>
      <c r="B429" t="s">
        <v>379</v>
      </c>
      <c r="C429">
        <v>0</v>
      </c>
      <c r="D429" t="s">
        <v>72</v>
      </c>
      <c r="E429" t="s">
        <v>1572</v>
      </c>
      <c r="F429" t="s">
        <v>12</v>
      </c>
      <c r="G429" t="s">
        <v>12</v>
      </c>
      <c r="H429" t="s">
        <v>12</v>
      </c>
      <c r="I429" t="s">
        <v>12</v>
      </c>
      <c r="J429" t="s">
        <v>12</v>
      </c>
      <c r="K429" t="s">
        <v>12</v>
      </c>
      <c r="L429" t="s">
        <v>12</v>
      </c>
      <c r="M429" t="s">
        <v>12</v>
      </c>
      <c r="N429" t="s">
        <v>12</v>
      </c>
      <c r="O429" t="s">
        <v>1573</v>
      </c>
      <c r="P429">
        <v>60</v>
      </c>
      <c r="Q429">
        <v>1</v>
      </c>
      <c r="R429" t="s">
        <v>70</v>
      </c>
      <c r="S429" t="s">
        <v>1574</v>
      </c>
      <c r="T429" s="105">
        <v>46055</v>
      </c>
      <c r="U429" s="105">
        <v>46356</v>
      </c>
      <c r="V429" t="s">
        <v>379</v>
      </c>
    </row>
    <row r="430" spans="1:22" x14ac:dyDescent="0.25">
      <c r="A430" s="12" t="str">
        <f t="shared" si="7"/>
        <v>30.1</v>
      </c>
      <c r="B430" t="s">
        <v>326</v>
      </c>
      <c r="C430">
        <v>0</v>
      </c>
      <c r="D430" t="s">
        <v>65</v>
      </c>
      <c r="E430" t="s">
        <v>327</v>
      </c>
      <c r="F430" t="s">
        <v>82</v>
      </c>
      <c r="G430" t="s">
        <v>526</v>
      </c>
      <c r="H430" t="s">
        <v>527</v>
      </c>
      <c r="I430" t="s">
        <v>882</v>
      </c>
      <c r="J430" t="s">
        <v>12</v>
      </c>
      <c r="K430" t="s">
        <v>68</v>
      </c>
      <c r="L430" t="s">
        <v>13</v>
      </c>
      <c r="M430" t="s">
        <v>337</v>
      </c>
      <c r="N430" t="s">
        <v>1575</v>
      </c>
      <c r="O430" t="s">
        <v>1576</v>
      </c>
      <c r="P430">
        <v>17</v>
      </c>
      <c r="Q430">
        <v>6</v>
      </c>
      <c r="R430" t="s">
        <v>70</v>
      </c>
      <c r="S430" t="s">
        <v>1577</v>
      </c>
      <c r="T430" s="105">
        <v>46055</v>
      </c>
      <c r="U430" s="105">
        <v>46325</v>
      </c>
      <c r="V430" t="s">
        <v>326</v>
      </c>
    </row>
    <row r="431" spans="1:22" x14ac:dyDescent="0.25">
      <c r="A431" s="12" t="str">
        <f t="shared" si="7"/>
        <v>30.1.1</v>
      </c>
      <c r="B431" t="s">
        <v>326</v>
      </c>
      <c r="C431">
        <v>0</v>
      </c>
      <c r="D431" t="s">
        <v>72</v>
      </c>
      <c r="E431" t="s">
        <v>328</v>
      </c>
      <c r="F431" t="s">
        <v>12</v>
      </c>
      <c r="G431" t="s">
        <v>12</v>
      </c>
      <c r="H431" t="s">
        <v>12</v>
      </c>
      <c r="I431" t="s">
        <v>12</v>
      </c>
      <c r="J431" t="s">
        <v>12</v>
      </c>
      <c r="K431" t="s">
        <v>12</v>
      </c>
      <c r="L431" t="s">
        <v>12</v>
      </c>
      <c r="M431" t="s">
        <v>12</v>
      </c>
      <c r="N431" t="s">
        <v>12</v>
      </c>
      <c r="O431" t="s">
        <v>1578</v>
      </c>
      <c r="P431">
        <v>10</v>
      </c>
      <c r="Q431">
        <v>1</v>
      </c>
      <c r="R431" t="s">
        <v>70</v>
      </c>
      <c r="S431" t="s">
        <v>1579</v>
      </c>
      <c r="T431" s="105">
        <v>46055</v>
      </c>
      <c r="U431" s="105">
        <v>46080</v>
      </c>
      <c r="V431" t="s">
        <v>326</v>
      </c>
    </row>
    <row r="432" spans="1:22" x14ac:dyDescent="0.25">
      <c r="A432" s="12" t="str">
        <f t="shared" si="7"/>
        <v>30.1.2</v>
      </c>
      <c r="B432" t="s">
        <v>326</v>
      </c>
      <c r="C432">
        <v>0</v>
      </c>
      <c r="D432" t="s">
        <v>72</v>
      </c>
      <c r="E432" t="s">
        <v>329</v>
      </c>
      <c r="F432" t="s">
        <v>12</v>
      </c>
      <c r="G432" t="s">
        <v>12</v>
      </c>
      <c r="H432" t="s">
        <v>12</v>
      </c>
      <c r="I432" t="s">
        <v>12</v>
      </c>
      <c r="J432" t="s">
        <v>12</v>
      </c>
      <c r="K432" t="s">
        <v>12</v>
      </c>
      <c r="L432" t="s">
        <v>12</v>
      </c>
      <c r="M432" t="s">
        <v>12</v>
      </c>
      <c r="N432" t="s">
        <v>12</v>
      </c>
      <c r="O432" t="s">
        <v>1580</v>
      </c>
      <c r="P432">
        <v>10</v>
      </c>
      <c r="Q432">
        <v>1</v>
      </c>
      <c r="R432" t="s">
        <v>70</v>
      </c>
      <c r="S432" t="s">
        <v>1581</v>
      </c>
      <c r="T432" s="105">
        <v>46055</v>
      </c>
      <c r="U432" s="105">
        <v>46080</v>
      </c>
      <c r="V432" t="s">
        <v>326</v>
      </c>
    </row>
    <row r="433" spans="1:22" x14ac:dyDescent="0.25">
      <c r="A433" s="12" t="str">
        <f t="shared" si="7"/>
        <v>30.1.3</v>
      </c>
      <c r="B433" t="s">
        <v>326</v>
      </c>
      <c r="C433">
        <v>0</v>
      </c>
      <c r="D433" t="s">
        <v>72</v>
      </c>
      <c r="E433" t="s">
        <v>330</v>
      </c>
      <c r="F433" t="s">
        <v>12</v>
      </c>
      <c r="G433" t="s">
        <v>12</v>
      </c>
      <c r="H433" t="s">
        <v>12</v>
      </c>
      <c r="I433" t="s">
        <v>12</v>
      </c>
      <c r="J433" t="s">
        <v>12</v>
      </c>
      <c r="K433" t="s">
        <v>12</v>
      </c>
      <c r="L433" t="s">
        <v>12</v>
      </c>
      <c r="M433" t="s">
        <v>12</v>
      </c>
      <c r="N433" t="s">
        <v>12</v>
      </c>
      <c r="O433" t="s">
        <v>1582</v>
      </c>
      <c r="P433">
        <v>20</v>
      </c>
      <c r="Q433">
        <v>6</v>
      </c>
      <c r="R433" t="s">
        <v>70</v>
      </c>
      <c r="S433" t="s">
        <v>1583</v>
      </c>
      <c r="T433" s="105">
        <v>46083</v>
      </c>
      <c r="U433" s="105">
        <v>46265</v>
      </c>
      <c r="V433" t="s">
        <v>326</v>
      </c>
    </row>
    <row r="434" spans="1:22" x14ac:dyDescent="0.25">
      <c r="A434" s="12" t="str">
        <f t="shared" si="7"/>
        <v>30.1.4</v>
      </c>
      <c r="B434" t="s">
        <v>326</v>
      </c>
      <c r="C434">
        <v>0</v>
      </c>
      <c r="D434" t="s">
        <v>72</v>
      </c>
      <c r="E434" t="s">
        <v>331</v>
      </c>
      <c r="F434" t="s">
        <v>12</v>
      </c>
      <c r="G434" t="s">
        <v>12</v>
      </c>
      <c r="H434" t="s">
        <v>12</v>
      </c>
      <c r="I434" t="s">
        <v>12</v>
      </c>
      <c r="J434" t="s">
        <v>12</v>
      </c>
      <c r="K434" t="s">
        <v>12</v>
      </c>
      <c r="L434" t="s">
        <v>12</v>
      </c>
      <c r="M434" t="s">
        <v>12</v>
      </c>
      <c r="N434" t="s">
        <v>12</v>
      </c>
      <c r="O434" t="s">
        <v>1584</v>
      </c>
      <c r="P434">
        <v>20</v>
      </c>
      <c r="Q434">
        <v>6</v>
      </c>
      <c r="R434" t="s">
        <v>70</v>
      </c>
      <c r="S434" t="s">
        <v>1585</v>
      </c>
      <c r="T434" s="105">
        <v>46083</v>
      </c>
      <c r="U434" s="105">
        <v>46295</v>
      </c>
      <c r="V434" t="s">
        <v>326</v>
      </c>
    </row>
    <row r="435" spans="1:22" x14ac:dyDescent="0.25">
      <c r="A435" s="12" t="str">
        <f t="shared" si="7"/>
        <v>30.1.5</v>
      </c>
      <c r="B435" t="s">
        <v>326</v>
      </c>
      <c r="C435">
        <v>0</v>
      </c>
      <c r="D435" t="s">
        <v>72</v>
      </c>
      <c r="E435" t="s">
        <v>1586</v>
      </c>
      <c r="F435" t="s">
        <v>12</v>
      </c>
      <c r="G435" t="s">
        <v>12</v>
      </c>
      <c r="H435" t="s">
        <v>12</v>
      </c>
      <c r="I435" t="s">
        <v>12</v>
      </c>
      <c r="J435" t="s">
        <v>12</v>
      </c>
      <c r="K435" t="s">
        <v>12</v>
      </c>
      <c r="L435" t="s">
        <v>12</v>
      </c>
      <c r="M435" t="s">
        <v>12</v>
      </c>
      <c r="N435" t="s">
        <v>12</v>
      </c>
      <c r="O435" t="s">
        <v>1587</v>
      </c>
      <c r="P435">
        <v>20</v>
      </c>
      <c r="Q435">
        <v>6</v>
      </c>
      <c r="R435" t="s">
        <v>70</v>
      </c>
      <c r="S435" t="s">
        <v>1588</v>
      </c>
      <c r="T435" s="105">
        <v>46083</v>
      </c>
      <c r="U435" s="105">
        <v>46295</v>
      </c>
      <c r="V435" t="s">
        <v>326</v>
      </c>
    </row>
    <row r="436" spans="1:22" x14ac:dyDescent="0.25">
      <c r="A436" s="12" t="str">
        <f t="shared" si="7"/>
        <v>30.1.6</v>
      </c>
      <c r="B436" t="s">
        <v>326</v>
      </c>
      <c r="C436">
        <v>0</v>
      </c>
      <c r="D436" t="s">
        <v>72</v>
      </c>
      <c r="E436" t="s">
        <v>1589</v>
      </c>
      <c r="F436" t="s">
        <v>12</v>
      </c>
      <c r="G436" t="s">
        <v>12</v>
      </c>
      <c r="H436" t="s">
        <v>12</v>
      </c>
      <c r="I436" t="s">
        <v>12</v>
      </c>
      <c r="J436" t="s">
        <v>12</v>
      </c>
      <c r="K436" t="s">
        <v>12</v>
      </c>
      <c r="L436" t="s">
        <v>12</v>
      </c>
      <c r="M436" t="s">
        <v>12</v>
      </c>
      <c r="N436" t="s">
        <v>12</v>
      </c>
      <c r="O436" t="s">
        <v>1590</v>
      </c>
      <c r="P436">
        <v>20</v>
      </c>
      <c r="Q436">
        <v>6</v>
      </c>
      <c r="R436" t="s">
        <v>70</v>
      </c>
      <c r="S436" t="s">
        <v>1591</v>
      </c>
      <c r="T436" s="105">
        <v>46296</v>
      </c>
      <c r="U436" s="105">
        <v>46325</v>
      </c>
      <c r="V436" t="s">
        <v>326</v>
      </c>
    </row>
    <row r="437" spans="1:22" x14ac:dyDescent="0.25">
      <c r="A437" s="12" t="str">
        <f t="shared" si="7"/>
        <v>30.2</v>
      </c>
      <c r="B437" t="s">
        <v>326</v>
      </c>
      <c r="C437">
        <v>0</v>
      </c>
      <c r="D437" t="s">
        <v>65</v>
      </c>
      <c r="E437" t="s">
        <v>332</v>
      </c>
      <c r="F437" t="s">
        <v>67</v>
      </c>
      <c r="G437" t="s">
        <v>526</v>
      </c>
      <c r="H437" t="s">
        <v>527</v>
      </c>
      <c r="I437" t="s">
        <v>882</v>
      </c>
      <c r="J437" t="s">
        <v>12</v>
      </c>
      <c r="K437" t="s">
        <v>68</v>
      </c>
      <c r="L437" t="s">
        <v>13</v>
      </c>
      <c r="M437" t="s">
        <v>94</v>
      </c>
      <c r="N437" t="s">
        <v>1575</v>
      </c>
      <c r="O437" t="s">
        <v>1592</v>
      </c>
      <c r="P437">
        <v>17</v>
      </c>
      <c r="Q437">
        <v>5</v>
      </c>
      <c r="R437" t="s">
        <v>70</v>
      </c>
      <c r="S437" t="s">
        <v>1593</v>
      </c>
      <c r="T437" s="105">
        <v>46037</v>
      </c>
      <c r="U437" s="105">
        <v>46356</v>
      </c>
      <c r="V437" t="s">
        <v>326</v>
      </c>
    </row>
    <row r="438" spans="1:22" x14ac:dyDescent="0.25">
      <c r="A438" s="12" t="str">
        <f t="shared" si="7"/>
        <v>30.2.1</v>
      </c>
      <c r="B438" t="s">
        <v>326</v>
      </c>
      <c r="C438">
        <v>0</v>
      </c>
      <c r="D438" t="s">
        <v>72</v>
      </c>
      <c r="E438" t="s">
        <v>333</v>
      </c>
      <c r="F438" t="s">
        <v>12</v>
      </c>
      <c r="G438" t="s">
        <v>12</v>
      </c>
      <c r="H438" t="s">
        <v>12</v>
      </c>
      <c r="I438" t="s">
        <v>12</v>
      </c>
      <c r="J438" t="s">
        <v>12</v>
      </c>
      <c r="K438" t="s">
        <v>12</v>
      </c>
      <c r="L438" t="s">
        <v>12</v>
      </c>
      <c r="M438" t="s">
        <v>12</v>
      </c>
      <c r="N438" t="s">
        <v>12</v>
      </c>
      <c r="O438" t="s">
        <v>1594</v>
      </c>
      <c r="P438">
        <v>20</v>
      </c>
      <c r="Q438">
        <v>1</v>
      </c>
      <c r="R438" t="s">
        <v>70</v>
      </c>
      <c r="S438" t="s">
        <v>1595</v>
      </c>
      <c r="T438" s="105">
        <v>46037</v>
      </c>
      <c r="U438" s="105">
        <v>46069</v>
      </c>
      <c r="V438" t="s">
        <v>326</v>
      </c>
    </row>
    <row r="439" spans="1:22" x14ac:dyDescent="0.25">
      <c r="A439" s="12" t="str">
        <f t="shared" si="7"/>
        <v>30.2.2</v>
      </c>
      <c r="B439" t="s">
        <v>326</v>
      </c>
      <c r="C439">
        <v>0</v>
      </c>
      <c r="D439" t="s">
        <v>72</v>
      </c>
      <c r="E439" t="s">
        <v>334</v>
      </c>
      <c r="F439" t="s">
        <v>12</v>
      </c>
      <c r="G439" t="s">
        <v>12</v>
      </c>
      <c r="H439" t="s">
        <v>12</v>
      </c>
      <c r="I439" t="s">
        <v>12</v>
      </c>
      <c r="J439" t="s">
        <v>12</v>
      </c>
      <c r="K439" t="s">
        <v>12</v>
      </c>
      <c r="L439" t="s">
        <v>12</v>
      </c>
      <c r="M439" t="s">
        <v>12</v>
      </c>
      <c r="N439" t="s">
        <v>12</v>
      </c>
      <c r="O439" t="s">
        <v>1596</v>
      </c>
      <c r="P439">
        <v>30</v>
      </c>
      <c r="Q439">
        <v>1</v>
      </c>
      <c r="R439" t="s">
        <v>70</v>
      </c>
      <c r="S439" t="s">
        <v>1597</v>
      </c>
      <c r="T439" s="105">
        <v>46070</v>
      </c>
      <c r="U439" s="105">
        <v>46142</v>
      </c>
      <c r="V439" t="s">
        <v>326</v>
      </c>
    </row>
    <row r="440" spans="1:22" x14ac:dyDescent="0.25">
      <c r="A440" s="12" t="str">
        <f t="shared" si="7"/>
        <v>30.2.3</v>
      </c>
      <c r="B440" t="s">
        <v>326</v>
      </c>
      <c r="C440">
        <v>0</v>
      </c>
      <c r="D440" t="s">
        <v>72</v>
      </c>
      <c r="E440" t="s">
        <v>335</v>
      </c>
      <c r="F440" t="s">
        <v>12</v>
      </c>
      <c r="G440" t="s">
        <v>12</v>
      </c>
      <c r="H440" t="s">
        <v>12</v>
      </c>
      <c r="I440" t="s">
        <v>12</v>
      </c>
      <c r="J440" t="s">
        <v>12</v>
      </c>
      <c r="K440" t="s">
        <v>12</v>
      </c>
      <c r="L440" t="s">
        <v>12</v>
      </c>
      <c r="M440" t="s">
        <v>12</v>
      </c>
      <c r="N440" t="s">
        <v>12</v>
      </c>
      <c r="O440" t="s">
        <v>1598</v>
      </c>
      <c r="P440">
        <v>50</v>
      </c>
      <c r="Q440">
        <v>5</v>
      </c>
      <c r="R440" t="s">
        <v>70</v>
      </c>
      <c r="S440" t="s">
        <v>1599</v>
      </c>
      <c r="T440" s="105">
        <v>46146</v>
      </c>
      <c r="U440" s="105">
        <v>46356</v>
      </c>
      <c r="V440" t="s">
        <v>326</v>
      </c>
    </row>
    <row r="441" spans="1:22" x14ac:dyDescent="0.25">
      <c r="A441" s="12" t="str">
        <f t="shared" si="7"/>
        <v>30.3</v>
      </c>
      <c r="B441" t="s">
        <v>326</v>
      </c>
      <c r="C441">
        <v>0</v>
      </c>
      <c r="D441" t="s">
        <v>65</v>
      </c>
      <c r="E441" t="s">
        <v>336</v>
      </c>
      <c r="F441" t="s">
        <v>67</v>
      </c>
      <c r="G441" t="s">
        <v>524</v>
      </c>
      <c r="H441" t="s">
        <v>525</v>
      </c>
      <c r="I441" t="s">
        <v>838</v>
      </c>
      <c r="J441" t="s">
        <v>12</v>
      </c>
      <c r="K441" t="s">
        <v>68</v>
      </c>
      <c r="L441" t="s">
        <v>904</v>
      </c>
      <c r="M441" t="s">
        <v>141</v>
      </c>
      <c r="N441" t="s">
        <v>1575</v>
      </c>
      <c r="O441" t="s">
        <v>1600</v>
      </c>
      <c r="P441">
        <v>17</v>
      </c>
      <c r="Q441">
        <v>100</v>
      </c>
      <c r="R441" t="s">
        <v>90</v>
      </c>
      <c r="S441" t="s">
        <v>1601</v>
      </c>
      <c r="T441" s="105">
        <v>46037</v>
      </c>
      <c r="U441" s="105">
        <v>46371</v>
      </c>
      <c r="V441" t="s">
        <v>326</v>
      </c>
    </row>
    <row r="442" spans="1:22" x14ac:dyDescent="0.25">
      <c r="A442" s="12" t="str">
        <f t="shared" si="7"/>
        <v>30.3.1</v>
      </c>
      <c r="B442" t="s">
        <v>326</v>
      </c>
      <c r="C442">
        <v>0</v>
      </c>
      <c r="D442" t="s">
        <v>72</v>
      </c>
      <c r="E442" t="s">
        <v>338</v>
      </c>
      <c r="F442" t="s">
        <v>12</v>
      </c>
      <c r="G442" t="s">
        <v>12</v>
      </c>
      <c r="H442" t="s">
        <v>12</v>
      </c>
      <c r="I442" t="s">
        <v>12</v>
      </c>
      <c r="J442" t="s">
        <v>12</v>
      </c>
      <c r="K442" t="s">
        <v>12</v>
      </c>
      <c r="L442" t="s">
        <v>12</v>
      </c>
      <c r="M442" t="s">
        <v>12</v>
      </c>
      <c r="N442" t="s">
        <v>12</v>
      </c>
      <c r="O442" t="s">
        <v>1602</v>
      </c>
      <c r="P442">
        <v>20</v>
      </c>
      <c r="Q442">
        <v>100</v>
      </c>
      <c r="R442" t="s">
        <v>90</v>
      </c>
      <c r="S442" t="s">
        <v>1603</v>
      </c>
      <c r="T442" s="105">
        <v>46037</v>
      </c>
      <c r="U442" s="105">
        <v>46203</v>
      </c>
      <c r="V442" t="s">
        <v>326</v>
      </c>
    </row>
    <row r="443" spans="1:22" x14ac:dyDescent="0.25">
      <c r="A443" s="12" t="str">
        <f t="shared" si="7"/>
        <v>30.3.2</v>
      </c>
      <c r="B443" t="s">
        <v>326</v>
      </c>
      <c r="C443">
        <v>0</v>
      </c>
      <c r="D443" t="s">
        <v>72</v>
      </c>
      <c r="E443" t="s">
        <v>339</v>
      </c>
      <c r="F443" t="s">
        <v>12</v>
      </c>
      <c r="G443" t="s">
        <v>12</v>
      </c>
      <c r="H443" t="s">
        <v>12</v>
      </c>
      <c r="I443" t="s">
        <v>12</v>
      </c>
      <c r="J443" t="s">
        <v>12</v>
      </c>
      <c r="K443" t="s">
        <v>12</v>
      </c>
      <c r="L443" t="s">
        <v>12</v>
      </c>
      <c r="M443" t="s">
        <v>12</v>
      </c>
      <c r="N443" t="s">
        <v>12</v>
      </c>
      <c r="O443" t="s">
        <v>1604</v>
      </c>
      <c r="P443">
        <v>30</v>
      </c>
      <c r="Q443">
        <v>100</v>
      </c>
      <c r="R443" t="s">
        <v>90</v>
      </c>
      <c r="S443" t="s">
        <v>1605</v>
      </c>
      <c r="T443" s="105">
        <v>46204</v>
      </c>
      <c r="U443" s="105">
        <v>46265</v>
      </c>
      <c r="V443" t="s">
        <v>326</v>
      </c>
    </row>
    <row r="444" spans="1:22" x14ac:dyDescent="0.25">
      <c r="A444" s="12" t="str">
        <f t="shared" si="7"/>
        <v>30.3.3</v>
      </c>
      <c r="B444" t="s">
        <v>326</v>
      </c>
      <c r="C444">
        <v>0</v>
      </c>
      <c r="D444" t="s">
        <v>72</v>
      </c>
      <c r="E444" t="s">
        <v>1606</v>
      </c>
      <c r="F444" t="s">
        <v>12</v>
      </c>
      <c r="G444" t="s">
        <v>12</v>
      </c>
      <c r="H444" t="s">
        <v>12</v>
      </c>
      <c r="I444" t="s">
        <v>12</v>
      </c>
      <c r="J444" t="s">
        <v>12</v>
      </c>
      <c r="K444" t="s">
        <v>12</v>
      </c>
      <c r="L444" t="s">
        <v>12</v>
      </c>
      <c r="M444" t="s">
        <v>12</v>
      </c>
      <c r="N444" t="s">
        <v>12</v>
      </c>
      <c r="O444" t="s">
        <v>1607</v>
      </c>
      <c r="P444">
        <v>50</v>
      </c>
      <c r="Q444">
        <v>100</v>
      </c>
      <c r="R444" t="s">
        <v>90</v>
      </c>
      <c r="S444" t="s">
        <v>1608</v>
      </c>
      <c r="T444" s="105">
        <v>46266</v>
      </c>
      <c r="U444" s="105">
        <v>46371</v>
      </c>
      <c r="V444" t="s">
        <v>326</v>
      </c>
    </row>
    <row r="445" spans="1:22" x14ac:dyDescent="0.25">
      <c r="A445" s="12" t="str">
        <f t="shared" si="7"/>
        <v>30.4</v>
      </c>
      <c r="B445" t="s">
        <v>326</v>
      </c>
      <c r="C445">
        <v>0</v>
      </c>
      <c r="D445" t="s">
        <v>65</v>
      </c>
      <c r="E445" t="s">
        <v>340</v>
      </c>
      <c r="F445" t="s">
        <v>82</v>
      </c>
      <c r="G445" t="s">
        <v>526</v>
      </c>
      <c r="H445" t="s">
        <v>527</v>
      </c>
      <c r="I445" t="s">
        <v>882</v>
      </c>
      <c r="J445" t="s">
        <v>12</v>
      </c>
      <c r="K445" t="s">
        <v>68</v>
      </c>
      <c r="L445" t="s">
        <v>904</v>
      </c>
      <c r="M445" t="s">
        <v>211</v>
      </c>
      <c r="N445" t="s">
        <v>12</v>
      </c>
      <c r="O445" t="s">
        <v>1609</v>
      </c>
      <c r="P445">
        <v>17</v>
      </c>
      <c r="Q445">
        <v>6</v>
      </c>
      <c r="R445" t="s">
        <v>70</v>
      </c>
      <c r="S445" t="s">
        <v>1610</v>
      </c>
      <c r="T445" s="105">
        <v>46055</v>
      </c>
      <c r="U445" s="105">
        <v>46384</v>
      </c>
      <c r="V445" t="s">
        <v>326</v>
      </c>
    </row>
    <row r="446" spans="1:22" x14ac:dyDescent="0.25">
      <c r="A446" s="12" t="str">
        <f t="shared" si="7"/>
        <v>30.4.1</v>
      </c>
      <c r="B446" t="s">
        <v>326</v>
      </c>
      <c r="C446">
        <v>0</v>
      </c>
      <c r="D446" t="s">
        <v>72</v>
      </c>
      <c r="E446" t="s">
        <v>341</v>
      </c>
      <c r="F446" t="s">
        <v>12</v>
      </c>
      <c r="G446" t="s">
        <v>12</v>
      </c>
      <c r="H446" t="s">
        <v>12</v>
      </c>
      <c r="I446" t="s">
        <v>12</v>
      </c>
      <c r="J446" t="s">
        <v>12</v>
      </c>
      <c r="K446" t="s">
        <v>12</v>
      </c>
      <c r="L446" t="s">
        <v>12</v>
      </c>
      <c r="M446" t="s">
        <v>12</v>
      </c>
      <c r="N446" t="s">
        <v>12</v>
      </c>
      <c r="O446" t="s">
        <v>1611</v>
      </c>
      <c r="P446">
        <v>10</v>
      </c>
      <c r="Q446">
        <v>1</v>
      </c>
      <c r="R446" t="s">
        <v>70</v>
      </c>
      <c r="S446" t="s">
        <v>1612</v>
      </c>
      <c r="T446" s="105">
        <v>46055</v>
      </c>
      <c r="U446" s="105">
        <v>46112</v>
      </c>
      <c r="V446" t="s">
        <v>326</v>
      </c>
    </row>
    <row r="447" spans="1:22" x14ac:dyDescent="0.25">
      <c r="A447" s="12" t="str">
        <f t="shared" si="7"/>
        <v>30.4.2</v>
      </c>
      <c r="B447" t="s">
        <v>326</v>
      </c>
      <c r="C447">
        <v>0</v>
      </c>
      <c r="D447" t="s">
        <v>72</v>
      </c>
      <c r="E447" t="s">
        <v>342</v>
      </c>
      <c r="F447" t="s">
        <v>12</v>
      </c>
      <c r="G447" t="s">
        <v>12</v>
      </c>
      <c r="H447" t="s">
        <v>12</v>
      </c>
      <c r="I447" t="s">
        <v>12</v>
      </c>
      <c r="J447" t="s">
        <v>12</v>
      </c>
      <c r="K447" t="s">
        <v>12</v>
      </c>
      <c r="L447" t="s">
        <v>12</v>
      </c>
      <c r="M447" t="s">
        <v>12</v>
      </c>
      <c r="N447" t="s">
        <v>12</v>
      </c>
      <c r="O447" t="s">
        <v>1613</v>
      </c>
      <c r="P447">
        <v>10</v>
      </c>
      <c r="Q447">
        <v>1</v>
      </c>
      <c r="R447" t="s">
        <v>70</v>
      </c>
      <c r="S447" t="s">
        <v>1614</v>
      </c>
      <c r="T447" s="105">
        <v>46055</v>
      </c>
      <c r="U447" s="105">
        <v>46112</v>
      </c>
      <c r="V447" t="s">
        <v>326</v>
      </c>
    </row>
    <row r="448" spans="1:22" x14ac:dyDescent="0.25">
      <c r="A448" s="12" t="str">
        <f t="shared" si="7"/>
        <v>30.4.3</v>
      </c>
      <c r="B448" t="s">
        <v>326</v>
      </c>
      <c r="C448">
        <v>0</v>
      </c>
      <c r="D448" t="s">
        <v>72</v>
      </c>
      <c r="E448" t="s">
        <v>343</v>
      </c>
      <c r="F448" t="s">
        <v>12</v>
      </c>
      <c r="G448" t="s">
        <v>12</v>
      </c>
      <c r="H448" t="s">
        <v>12</v>
      </c>
      <c r="I448" t="s">
        <v>12</v>
      </c>
      <c r="J448" t="s">
        <v>12</v>
      </c>
      <c r="K448" t="s">
        <v>12</v>
      </c>
      <c r="L448" t="s">
        <v>12</v>
      </c>
      <c r="M448" t="s">
        <v>12</v>
      </c>
      <c r="N448" t="s">
        <v>12</v>
      </c>
      <c r="O448" t="s">
        <v>1615</v>
      </c>
      <c r="P448">
        <v>20</v>
      </c>
      <c r="Q448">
        <v>6</v>
      </c>
      <c r="R448" t="s">
        <v>70</v>
      </c>
      <c r="S448" t="s">
        <v>1616</v>
      </c>
      <c r="T448" s="105">
        <v>46055</v>
      </c>
      <c r="U448" s="105">
        <v>46384</v>
      </c>
      <c r="V448" t="s">
        <v>326</v>
      </c>
    </row>
    <row r="449" spans="1:22" x14ac:dyDescent="0.25">
      <c r="A449" s="12" t="str">
        <f t="shared" si="7"/>
        <v>30.4.4</v>
      </c>
      <c r="B449" t="s">
        <v>326</v>
      </c>
      <c r="C449">
        <v>0</v>
      </c>
      <c r="D449" t="s">
        <v>72</v>
      </c>
      <c r="E449" t="s">
        <v>344</v>
      </c>
      <c r="F449" t="s">
        <v>12</v>
      </c>
      <c r="G449" t="s">
        <v>12</v>
      </c>
      <c r="H449" t="s">
        <v>12</v>
      </c>
      <c r="I449" t="s">
        <v>12</v>
      </c>
      <c r="J449" t="s">
        <v>12</v>
      </c>
      <c r="K449" t="s">
        <v>12</v>
      </c>
      <c r="L449" t="s">
        <v>12</v>
      </c>
      <c r="M449" t="s">
        <v>12</v>
      </c>
      <c r="N449" t="s">
        <v>12</v>
      </c>
      <c r="O449" t="s">
        <v>1617</v>
      </c>
      <c r="P449">
        <v>30</v>
      </c>
      <c r="Q449">
        <v>6</v>
      </c>
      <c r="R449" t="s">
        <v>70</v>
      </c>
      <c r="S449" t="s">
        <v>1618</v>
      </c>
      <c r="T449" s="105">
        <v>46055</v>
      </c>
      <c r="U449" s="105">
        <v>46384</v>
      </c>
      <c r="V449" t="s">
        <v>326</v>
      </c>
    </row>
    <row r="450" spans="1:22" x14ac:dyDescent="0.25">
      <c r="A450" s="12" t="str">
        <f t="shared" si="7"/>
        <v>30.4.5</v>
      </c>
      <c r="B450" t="s">
        <v>326</v>
      </c>
      <c r="C450">
        <v>0</v>
      </c>
      <c r="D450" t="s">
        <v>72</v>
      </c>
      <c r="E450" t="s">
        <v>760</v>
      </c>
      <c r="F450" t="s">
        <v>12</v>
      </c>
      <c r="G450" t="s">
        <v>12</v>
      </c>
      <c r="H450" t="s">
        <v>12</v>
      </c>
      <c r="I450" t="s">
        <v>12</v>
      </c>
      <c r="J450" t="s">
        <v>12</v>
      </c>
      <c r="K450" t="s">
        <v>12</v>
      </c>
      <c r="L450" t="s">
        <v>12</v>
      </c>
      <c r="M450" t="s">
        <v>12</v>
      </c>
      <c r="N450" t="s">
        <v>12</v>
      </c>
      <c r="O450" t="s">
        <v>1619</v>
      </c>
      <c r="P450">
        <v>30</v>
      </c>
      <c r="Q450">
        <v>4</v>
      </c>
      <c r="R450" t="s">
        <v>70</v>
      </c>
      <c r="S450" t="s">
        <v>1620</v>
      </c>
      <c r="T450" s="105">
        <v>46055</v>
      </c>
      <c r="U450" s="105">
        <v>46384</v>
      </c>
      <c r="V450" t="s">
        <v>326</v>
      </c>
    </row>
    <row r="451" spans="1:22" x14ac:dyDescent="0.25">
      <c r="A451" s="12" t="str">
        <f t="shared" si="7"/>
        <v>30.5</v>
      </c>
      <c r="B451" t="s">
        <v>326</v>
      </c>
      <c r="C451">
        <v>0</v>
      </c>
      <c r="D451" t="s">
        <v>65</v>
      </c>
      <c r="E451" t="s">
        <v>345</v>
      </c>
      <c r="F451" t="s">
        <v>67</v>
      </c>
      <c r="G451" t="s">
        <v>524</v>
      </c>
      <c r="H451" t="s">
        <v>525</v>
      </c>
      <c r="I451" t="s">
        <v>838</v>
      </c>
      <c r="J451" t="s">
        <v>12</v>
      </c>
      <c r="K451" t="s">
        <v>68</v>
      </c>
      <c r="L451" t="s">
        <v>904</v>
      </c>
      <c r="M451" t="s">
        <v>211</v>
      </c>
      <c r="N451" t="s">
        <v>1575</v>
      </c>
      <c r="O451" t="s">
        <v>1621</v>
      </c>
      <c r="P451">
        <v>15</v>
      </c>
      <c r="Q451">
        <v>95</v>
      </c>
      <c r="R451" t="s">
        <v>90</v>
      </c>
      <c r="S451" t="s">
        <v>1622</v>
      </c>
      <c r="T451" s="105">
        <v>46037</v>
      </c>
      <c r="U451" s="105">
        <v>46386</v>
      </c>
      <c r="V451" t="s">
        <v>326</v>
      </c>
    </row>
    <row r="452" spans="1:22" x14ac:dyDescent="0.25">
      <c r="A452" s="12" t="str">
        <f t="shared" ref="A452:A461" si="8">+E452</f>
        <v>30.5.1</v>
      </c>
      <c r="B452" t="s">
        <v>326</v>
      </c>
      <c r="C452">
        <v>0</v>
      </c>
      <c r="D452" t="s">
        <v>72</v>
      </c>
      <c r="E452" t="s">
        <v>347</v>
      </c>
      <c r="F452" t="s">
        <v>12</v>
      </c>
      <c r="G452" t="s">
        <v>12</v>
      </c>
      <c r="H452" t="s">
        <v>12</v>
      </c>
      <c r="I452" t="s">
        <v>12</v>
      </c>
      <c r="J452" t="s">
        <v>12</v>
      </c>
      <c r="K452" t="s">
        <v>12</v>
      </c>
      <c r="L452" t="s">
        <v>12</v>
      </c>
      <c r="M452" t="s">
        <v>12</v>
      </c>
      <c r="N452" t="s">
        <v>12</v>
      </c>
      <c r="O452" t="s">
        <v>1623</v>
      </c>
      <c r="P452">
        <v>20</v>
      </c>
      <c r="Q452">
        <v>100</v>
      </c>
      <c r="R452" t="s">
        <v>90</v>
      </c>
      <c r="S452" t="s">
        <v>1624</v>
      </c>
      <c r="T452" s="105">
        <v>46037</v>
      </c>
      <c r="U452" s="105">
        <v>46097</v>
      </c>
      <c r="V452" t="s">
        <v>326</v>
      </c>
    </row>
    <row r="453" spans="1:22" x14ac:dyDescent="0.25">
      <c r="A453" s="12" t="str">
        <f t="shared" si="8"/>
        <v>30.5.2</v>
      </c>
      <c r="B453" t="s">
        <v>326</v>
      </c>
      <c r="C453">
        <v>0</v>
      </c>
      <c r="D453" t="s">
        <v>72</v>
      </c>
      <c r="E453" t="s">
        <v>349</v>
      </c>
      <c r="F453" t="s">
        <v>12</v>
      </c>
      <c r="G453" t="s">
        <v>12</v>
      </c>
      <c r="H453" t="s">
        <v>12</v>
      </c>
      <c r="I453" t="s">
        <v>12</v>
      </c>
      <c r="J453" t="s">
        <v>12</v>
      </c>
      <c r="K453" t="s">
        <v>12</v>
      </c>
      <c r="L453" t="s">
        <v>12</v>
      </c>
      <c r="M453" t="s">
        <v>12</v>
      </c>
      <c r="N453" t="s">
        <v>12</v>
      </c>
      <c r="O453" t="s">
        <v>1625</v>
      </c>
      <c r="P453">
        <v>80</v>
      </c>
      <c r="Q453">
        <v>95</v>
      </c>
      <c r="R453" t="s">
        <v>90</v>
      </c>
      <c r="S453" t="s">
        <v>1622</v>
      </c>
      <c r="T453" s="105">
        <v>46097</v>
      </c>
      <c r="U453" s="105">
        <v>46386</v>
      </c>
      <c r="V453" t="s">
        <v>326</v>
      </c>
    </row>
    <row r="454" spans="1:22" x14ac:dyDescent="0.25">
      <c r="A454" s="12" t="str">
        <f t="shared" si="8"/>
        <v>30.6</v>
      </c>
      <c r="B454" t="s">
        <v>326</v>
      </c>
      <c r="C454">
        <v>0</v>
      </c>
      <c r="D454" t="s">
        <v>65</v>
      </c>
      <c r="E454" t="s">
        <v>350</v>
      </c>
      <c r="F454" t="s">
        <v>67</v>
      </c>
      <c r="G454" t="s">
        <v>524</v>
      </c>
      <c r="H454" t="s">
        <v>525</v>
      </c>
      <c r="I454" t="s">
        <v>838</v>
      </c>
      <c r="J454" t="s">
        <v>12</v>
      </c>
      <c r="K454" t="s">
        <v>68</v>
      </c>
      <c r="L454" t="s">
        <v>904</v>
      </c>
      <c r="M454" t="s">
        <v>337</v>
      </c>
      <c r="N454" t="s">
        <v>12</v>
      </c>
      <c r="O454" t="s">
        <v>1626</v>
      </c>
      <c r="P454">
        <v>17</v>
      </c>
      <c r="Q454">
        <v>100</v>
      </c>
      <c r="R454" t="s">
        <v>90</v>
      </c>
      <c r="S454" t="s">
        <v>1627</v>
      </c>
      <c r="T454" s="105">
        <v>46054</v>
      </c>
      <c r="U454" s="105">
        <v>46371</v>
      </c>
      <c r="V454" t="s">
        <v>326</v>
      </c>
    </row>
    <row r="455" spans="1:22" x14ac:dyDescent="0.25">
      <c r="A455" s="12" t="str">
        <f t="shared" si="8"/>
        <v>30.6.1</v>
      </c>
      <c r="B455" t="s">
        <v>326</v>
      </c>
      <c r="C455">
        <v>0</v>
      </c>
      <c r="D455" t="s">
        <v>72</v>
      </c>
      <c r="E455" t="s">
        <v>352</v>
      </c>
      <c r="F455" t="s">
        <v>12</v>
      </c>
      <c r="G455" t="s">
        <v>12</v>
      </c>
      <c r="H455" t="s">
        <v>12</v>
      </c>
      <c r="I455" t="s">
        <v>12</v>
      </c>
      <c r="J455" t="s">
        <v>12</v>
      </c>
      <c r="K455" t="s">
        <v>12</v>
      </c>
      <c r="L455" t="s">
        <v>12</v>
      </c>
      <c r="M455" t="s">
        <v>12</v>
      </c>
      <c r="N455" t="s">
        <v>12</v>
      </c>
      <c r="O455" t="s">
        <v>1628</v>
      </c>
      <c r="P455">
        <v>25</v>
      </c>
      <c r="Q455">
        <v>1</v>
      </c>
      <c r="R455" t="s">
        <v>70</v>
      </c>
      <c r="S455" t="s">
        <v>1629</v>
      </c>
      <c r="T455" s="105">
        <v>46054</v>
      </c>
      <c r="U455" s="105">
        <v>46142</v>
      </c>
      <c r="V455" t="s">
        <v>326</v>
      </c>
    </row>
    <row r="456" spans="1:22" x14ac:dyDescent="0.25">
      <c r="A456" s="12" t="str">
        <f t="shared" si="8"/>
        <v>30.6.2</v>
      </c>
      <c r="B456" t="s">
        <v>326</v>
      </c>
      <c r="C456">
        <v>0</v>
      </c>
      <c r="D456" t="s">
        <v>72</v>
      </c>
      <c r="E456" t="s">
        <v>353</v>
      </c>
      <c r="F456" t="s">
        <v>12</v>
      </c>
      <c r="G456" t="s">
        <v>12</v>
      </c>
      <c r="H456" t="s">
        <v>12</v>
      </c>
      <c r="I456" t="s">
        <v>12</v>
      </c>
      <c r="J456" t="s">
        <v>12</v>
      </c>
      <c r="K456" t="s">
        <v>12</v>
      </c>
      <c r="L456" t="s">
        <v>12</v>
      </c>
      <c r="M456" t="s">
        <v>12</v>
      </c>
      <c r="N456" t="s">
        <v>12</v>
      </c>
      <c r="O456" t="s">
        <v>1630</v>
      </c>
      <c r="P456">
        <v>25</v>
      </c>
      <c r="Q456">
        <v>5</v>
      </c>
      <c r="R456" t="s">
        <v>70</v>
      </c>
      <c r="S456" t="s">
        <v>1631</v>
      </c>
      <c r="T456" s="105">
        <v>46054</v>
      </c>
      <c r="U456" s="105">
        <v>46356</v>
      </c>
      <c r="V456" t="s">
        <v>326</v>
      </c>
    </row>
    <row r="457" spans="1:22" x14ac:dyDescent="0.25">
      <c r="A457" s="12" t="str">
        <f t="shared" si="8"/>
        <v>30.6.3</v>
      </c>
      <c r="B457" t="s">
        <v>326</v>
      </c>
      <c r="C457">
        <v>0</v>
      </c>
      <c r="D457" t="s">
        <v>72</v>
      </c>
      <c r="E457" t="s">
        <v>1632</v>
      </c>
      <c r="F457" t="s">
        <v>12</v>
      </c>
      <c r="G457" t="s">
        <v>12</v>
      </c>
      <c r="H457" t="s">
        <v>12</v>
      </c>
      <c r="I457" t="s">
        <v>12</v>
      </c>
      <c r="J457" t="s">
        <v>12</v>
      </c>
      <c r="K457" t="s">
        <v>12</v>
      </c>
      <c r="L457" t="s">
        <v>12</v>
      </c>
      <c r="M457" t="s">
        <v>12</v>
      </c>
      <c r="N457" t="s">
        <v>12</v>
      </c>
      <c r="O457" t="s">
        <v>1633</v>
      </c>
      <c r="P457">
        <v>25</v>
      </c>
      <c r="Q457">
        <v>1</v>
      </c>
      <c r="R457" t="s">
        <v>70</v>
      </c>
      <c r="S457" t="s">
        <v>1634</v>
      </c>
      <c r="T457" s="105">
        <v>46054</v>
      </c>
      <c r="U457" s="105">
        <v>46356</v>
      </c>
      <c r="V457" t="s">
        <v>326</v>
      </c>
    </row>
    <row r="458" spans="1:22" x14ac:dyDescent="0.25">
      <c r="A458" s="12" t="str">
        <f t="shared" si="8"/>
        <v>30.6.4</v>
      </c>
      <c r="B458" t="s">
        <v>326</v>
      </c>
      <c r="C458">
        <v>0</v>
      </c>
      <c r="D458" t="s">
        <v>72</v>
      </c>
      <c r="E458" t="s">
        <v>1635</v>
      </c>
      <c r="F458" t="s">
        <v>12</v>
      </c>
      <c r="G458" t="s">
        <v>12</v>
      </c>
      <c r="H458" t="s">
        <v>12</v>
      </c>
      <c r="I458" t="s">
        <v>12</v>
      </c>
      <c r="J458" t="s">
        <v>12</v>
      </c>
      <c r="K458" t="s">
        <v>12</v>
      </c>
      <c r="L458" t="s">
        <v>12</v>
      </c>
      <c r="M458" t="s">
        <v>12</v>
      </c>
      <c r="N458" t="s">
        <v>12</v>
      </c>
      <c r="O458" t="s">
        <v>1636</v>
      </c>
      <c r="P458">
        <v>25</v>
      </c>
      <c r="Q458">
        <v>100</v>
      </c>
      <c r="R458" t="s">
        <v>90</v>
      </c>
      <c r="S458" t="s">
        <v>1637</v>
      </c>
      <c r="T458" s="105">
        <v>46054</v>
      </c>
      <c r="U458" s="105">
        <v>46371</v>
      </c>
      <c r="V458" t="s">
        <v>326</v>
      </c>
    </row>
    <row r="459" spans="1:22" x14ac:dyDescent="0.25">
      <c r="A459" s="12" t="str">
        <f t="shared" si="8"/>
        <v>100.1</v>
      </c>
      <c r="B459" t="s">
        <v>460</v>
      </c>
      <c r="C459">
        <v>0</v>
      </c>
      <c r="D459" t="s">
        <v>65</v>
      </c>
      <c r="E459" t="s">
        <v>461</v>
      </c>
      <c r="F459" t="s">
        <v>82</v>
      </c>
      <c r="G459" t="s">
        <v>526</v>
      </c>
      <c r="H459" t="s">
        <v>527</v>
      </c>
      <c r="I459" t="s">
        <v>882</v>
      </c>
      <c r="J459" t="s">
        <v>12</v>
      </c>
      <c r="K459" t="s">
        <v>68</v>
      </c>
      <c r="L459" t="s">
        <v>13</v>
      </c>
      <c r="M459" t="s">
        <v>337</v>
      </c>
      <c r="N459" t="s">
        <v>12</v>
      </c>
      <c r="O459" t="s">
        <v>1638</v>
      </c>
      <c r="P459">
        <v>100</v>
      </c>
      <c r="Q459">
        <v>100</v>
      </c>
      <c r="R459" t="s">
        <v>90</v>
      </c>
      <c r="S459" t="s">
        <v>1639</v>
      </c>
      <c r="T459" s="105">
        <v>46055</v>
      </c>
      <c r="U459" s="105">
        <v>46387</v>
      </c>
      <c r="V459" t="s">
        <v>460</v>
      </c>
    </row>
    <row r="460" spans="1:22" x14ac:dyDescent="0.25">
      <c r="A460" s="12" t="str">
        <f t="shared" si="8"/>
        <v>100.1.1</v>
      </c>
      <c r="B460" t="s">
        <v>460</v>
      </c>
      <c r="C460">
        <v>0</v>
      </c>
      <c r="D460" t="s">
        <v>72</v>
      </c>
      <c r="E460" t="s">
        <v>462</v>
      </c>
      <c r="F460" t="s">
        <v>12</v>
      </c>
      <c r="G460" t="s">
        <v>12</v>
      </c>
      <c r="H460" t="s">
        <v>12</v>
      </c>
      <c r="I460" t="s">
        <v>12</v>
      </c>
      <c r="J460" t="s">
        <v>12</v>
      </c>
      <c r="K460" t="s">
        <v>12</v>
      </c>
      <c r="L460" t="s">
        <v>12</v>
      </c>
      <c r="M460" t="s">
        <v>12</v>
      </c>
      <c r="N460" t="s">
        <v>12</v>
      </c>
      <c r="O460" t="s">
        <v>1640</v>
      </c>
      <c r="P460">
        <v>20</v>
      </c>
      <c r="Q460">
        <v>1</v>
      </c>
      <c r="R460" t="s">
        <v>70</v>
      </c>
      <c r="S460" t="s">
        <v>1141</v>
      </c>
      <c r="T460" s="105">
        <v>46055</v>
      </c>
      <c r="U460" s="105">
        <v>46080</v>
      </c>
      <c r="V460" t="s">
        <v>460</v>
      </c>
    </row>
    <row r="461" spans="1:22" x14ac:dyDescent="0.25">
      <c r="A461" s="12" t="str">
        <f t="shared" si="8"/>
        <v>100.1.2</v>
      </c>
      <c r="B461" t="s">
        <v>460</v>
      </c>
      <c r="C461">
        <v>0</v>
      </c>
      <c r="D461" t="s">
        <v>72</v>
      </c>
      <c r="E461" t="s">
        <v>463</v>
      </c>
      <c r="F461" t="s">
        <v>12</v>
      </c>
      <c r="G461" t="s">
        <v>12</v>
      </c>
      <c r="H461" t="s">
        <v>12</v>
      </c>
      <c r="I461" t="s">
        <v>12</v>
      </c>
      <c r="J461" t="s">
        <v>12</v>
      </c>
      <c r="K461" t="s">
        <v>12</v>
      </c>
      <c r="L461" t="s">
        <v>12</v>
      </c>
      <c r="M461" t="s">
        <v>12</v>
      </c>
      <c r="N461" t="s">
        <v>12</v>
      </c>
      <c r="O461" t="s">
        <v>1641</v>
      </c>
      <c r="P461">
        <v>80</v>
      </c>
      <c r="Q461">
        <v>100</v>
      </c>
      <c r="R461" t="s">
        <v>90</v>
      </c>
      <c r="S461" t="s">
        <v>1642</v>
      </c>
      <c r="T461" s="105">
        <v>46083</v>
      </c>
      <c r="U461" s="105">
        <v>46387</v>
      </c>
      <c r="V461" t="s">
        <v>460</v>
      </c>
    </row>
  </sheetData>
  <autoFilter ref="A3:V461" xr:uid="{15D790BC-E447-4132-BA9A-26039742D4A8}"/>
  <mergeCells count="1">
    <mergeCell ref="B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F0CC-7075-420F-8A07-675454CA1166}">
  <sheetPr codeName="Hoja2"/>
  <dimension ref="A1:I37"/>
  <sheetViews>
    <sheetView showGridLines="0" tabSelected="1" view="pageBreakPreview" topLeftCell="D1" zoomScaleNormal="100" zoomScaleSheetLayoutView="100" workbookViewId="0">
      <selection activeCell="B12" sqref="B12"/>
    </sheetView>
  </sheetViews>
  <sheetFormatPr baseColWidth="10" defaultRowHeight="15" x14ac:dyDescent="0.25"/>
  <cols>
    <col min="1" max="1" width="2.7109375" customWidth="1"/>
    <col min="2" max="2" width="26" customWidth="1"/>
    <col min="3" max="3" width="28" customWidth="1"/>
    <col min="4" max="4" width="34.7109375" customWidth="1"/>
    <col min="5" max="5" width="1.42578125" customWidth="1"/>
    <col min="6" max="6" width="27.140625" customWidth="1"/>
    <col min="7" max="7" width="27.42578125" customWidth="1"/>
    <col min="8" max="8" width="26.42578125" customWidth="1"/>
    <col min="9" max="9" width="29.85546875" customWidth="1"/>
    <col min="10" max="10" width="6.140625" customWidth="1"/>
  </cols>
  <sheetData>
    <row r="1" spans="1:9" ht="7.5" customHeight="1" x14ac:dyDescent="0.25">
      <c r="A1" s="173"/>
      <c r="B1" s="173"/>
      <c r="C1" s="174"/>
      <c r="D1" s="174"/>
      <c r="E1" s="174"/>
      <c r="F1" s="174"/>
      <c r="G1" s="174"/>
      <c r="H1" s="174"/>
      <c r="I1" s="174"/>
    </row>
    <row r="6" spans="1:9" ht="25.5" customHeight="1" x14ac:dyDescent="0.25"/>
    <row r="7" spans="1:9" ht="21.75" customHeight="1" x14ac:dyDescent="0.25"/>
    <row r="10" spans="1:9" x14ac:dyDescent="0.25">
      <c r="A10" s="175"/>
      <c r="B10" s="175"/>
      <c r="C10" s="2"/>
      <c r="D10" s="2"/>
    </row>
    <row r="11" spans="1:9" ht="79.5" customHeight="1" x14ac:dyDescent="0.25">
      <c r="A11" s="176"/>
      <c r="B11" s="176"/>
      <c r="C11" s="3"/>
    </row>
    <row r="12" spans="1:9" x14ac:dyDescent="0.25">
      <c r="B12" s="24" t="str">
        <f>+'Dimensión 1 - Talento Humano '!B6:M6</f>
        <v>9 PRODUCTOS</v>
      </c>
      <c r="C12" s="25" t="str">
        <f>+'Dimensión 2 - Direccionamiento'!B6</f>
        <v>9 PRODUCTOS</v>
      </c>
      <c r="D12" s="26" t="str">
        <f>+'Dimensión 3-Gestión con Valor'!B6</f>
        <v>65 PRODUCTOS</v>
      </c>
      <c r="F12" s="31" t="str">
        <f>+'Dimensión 4 - Evaluación de res'!B6</f>
        <v>8 PRODUCTOS</v>
      </c>
      <c r="G12" s="23" t="str">
        <f>+'Dimensión 5 - Información y com'!B6</f>
        <v>4 PRODUCTOS</v>
      </c>
      <c r="H12" s="22" t="str">
        <f>+'Dimensión 6 - GESCO+I'!B6</f>
        <v>7 PRODUCTOS</v>
      </c>
      <c r="I12" s="21" t="str">
        <f>+'Dimensión 7 - Control Interno'!B6</f>
        <v>4 PRODUCTOS</v>
      </c>
    </row>
    <row r="14" spans="1:9" x14ac:dyDescent="0.25">
      <c r="D14" s="32"/>
      <c r="E14" s="32"/>
      <c r="F14" s="32"/>
      <c r="G14" s="32"/>
      <c r="H14" s="32"/>
      <c r="I14" s="32"/>
    </row>
    <row r="15" spans="1:9" x14ac:dyDescent="0.25">
      <c r="D15" s="32"/>
      <c r="E15" s="32"/>
      <c r="F15" s="32"/>
      <c r="G15" s="32"/>
      <c r="H15" s="32"/>
      <c r="I15" s="32"/>
    </row>
    <row r="16" spans="1:9" x14ac:dyDescent="0.25">
      <c r="D16" s="32"/>
      <c r="E16" s="32"/>
      <c r="F16" s="32"/>
      <c r="G16" s="32"/>
      <c r="H16" s="32"/>
      <c r="I16" s="32"/>
    </row>
    <row r="17" spans="2:9" x14ac:dyDescent="0.25">
      <c r="D17" s="32"/>
      <c r="E17" s="32"/>
      <c r="F17" s="32"/>
      <c r="G17" s="32"/>
      <c r="H17" s="32"/>
      <c r="I17" s="32"/>
    </row>
    <row r="18" spans="2:9" x14ac:dyDescent="0.25">
      <c r="D18" s="32"/>
      <c r="E18" s="32"/>
      <c r="F18" s="32"/>
      <c r="G18" s="32"/>
      <c r="H18" s="32"/>
      <c r="I18" s="32"/>
    </row>
    <row r="19" spans="2:9" x14ac:dyDescent="0.25">
      <c r="D19" s="32"/>
      <c r="E19" s="32"/>
      <c r="F19" s="32"/>
      <c r="G19" s="32"/>
      <c r="H19" s="32"/>
      <c r="I19" s="32"/>
    </row>
    <row r="20" spans="2:9" x14ac:dyDescent="0.25">
      <c r="D20" s="32"/>
      <c r="E20" s="32"/>
      <c r="F20" s="32"/>
      <c r="G20" s="32"/>
      <c r="H20" s="32"/>
      <c r="I20" s="32"/>
    </row>
    <row r="21" spans="2:9" x14ac:dyDescent="0.25">
      <c r="D21" s="32"/>
      <c r="E21" s="32"/>
      <c r="F21" s="32"/>
      <c r="G21" s="32"/>
      <c r="H21" s="32"/>
      <c r="I21" s="32"/>
    </row>
    <row r="22" spans="2:9" ht="3.75" customHeight="1" thickBot="1" x14ac:dyDescent="0.3">
      <c r="D22" s="32"/>
      <c r="E22" s="32"/>
      <c r="F22" s="32"/>
      <c r="G22" s="32"/>
      <c r="H22" s="32"/>
      <c r="I22" s="32"/>
    </row>
    <row r="23" spans="2:9" ht="60.75" customHeight="1" thickBot="1" x14ac:dyDescent="0.3">
      <c r="B23" s="177" t="s">
        <v>759</v>
      </c>
      <c r="C23" s="178"/>
      <c r="D23" s="178"/>
      <c r="E23" s="178"/>
      <c r="F23" s="178"/>
      <c r="G23" s="178"/>
      <c r="H23" s="178"/>
      <c r="I23" s="179"/>
    </row>
    <row r="25" spans="2:9" ht="34.5" customHeight="1" x14ac:dyDescent="0.25"/>
    <row r="26" spans="2:9" ht="15.75" thickBot="1" x14ac:dyDescent="0.3"/>
    <row r="27" spans="2:9" ht="41.25" customHeight="1" thickBot="1" x14ac:dyDescent="0.3">
      <c r="B27" s="44" t="s">
        <v>560</v>
      </c>
      <c r="C27" s="5"/>
      <c r="D27" s="170" t="s">
        <v>544</v>
      </c>
      <c r="E27" s="171"/>
      <c r="F27" s="171"/>
      <c r="G27" s="171"/>
      <c r="H27" s="171"/>
      <c r="I27" s="172"/>
    </row>
    <row r="28" spans="2:9" ht="7.5" customHeight="1" thickBot="1" x14ac:dyDescent="0.4">
      <c r="B28" s="45"/>
      <c r="D28" s="43"/>
      <c r="E28" s="43"/>
      <c r="F28" s="43"/>
      <c r="G28" s="43"/>
      <c r="H28" s="43"/>
      <c r="I28" s="43"/>
    </row>
    <row r="29" spans="2:9" ht="43.5" customHeight="1" thickBot="1" x14ac:dyDescent="0.3">
      <c r="B29" s="44" t="s">
        <v>561</v>
      </c>
      <c r="D29" s="170" t="s">
        <v>562</v>
      </c>
      <c r="E29" s="171"/>
      <c r="F29" s="171"/>
      <c r="G29" s="171"/>
      <c r="H29" s="171"/>
      <c r="I29" s="172"/>
    </row>
    <row r="30" spans="2:9" ht="7.5" customHeight="1" thickBot="1" x14ac:dyDescent="0.4">
      <c r="B30" s="45"/>
      <c r="D30" s="43"/>
      <c r="E30" s="43"/>
      <c r="F30" s="43"/>
      <c r="G30" s="43"/>
      <c r="H30" s="43"/>
      <c r="I30" s="43"/>
    </row>
    <row r="31" spans="2:9" ht="41.25" customHeight="1" thickBot="1" x14ac:dyDescent="0.3">
      <c r="B31" s="44" t="s">
        <v>542</v>
      </c>
      <c r="C31" s="5"/>
      <c r="D31" s="170" t="s">
        <v>545</v>
      </c>
      <c r="E31" s="171"/>
      <c r="F31" s="171"/>
      <c r="G31" s="171"/>
      <c r="H31" s="171"/>
      <c r="I31" s="172"/>
    </row>
    <row r="32" spans="2:9" ht="5.25" customHeight="1" thickBot="1" x14ac:dyDescent="0.4">
      <c r="B32" s="45"/>
      <c r="D32" s="43"/>
      <c r="E32" s="43"/>
      <c r="F32" s="43"/>
      <c r="G32" s="43"/>
      <c r="H32" s="43"/>
      <c r="I32" s="43"/>
    </row>
    <row r="33" spans="2:9" ht="41.25" customHeight="1" thickBot="1" x14ac:dyDescent="0.3">
      <c r="B33" s="44" t="s">
        <v>546</v>
      </c>
      <c r="C33" s="5"/>
      <c r="D33" s="170" t="s">
        <v>547</v>
      </c>
      <c r="E33" s="171"/>
      <c r="F33" s="171"/>
      <c r="G33" s="171"/>
      <c r="H33" s="171"/>
      <c r="I33" s="172"/>
    </row>
    <row r="34" spans="2:9" ht="7.5" customHeight="1" thickBot="1" x14ac:dyDescent="0.4">
      <c r="B34" s="45"/>
      <c r="D34" s="43"/>
      <c r="E34" s="43"/>
      <c r="F34" s="43"/>
      <c r="G34" s="43"/>
      <c r="H34" s="43"/>
      <c r="I34" s="43"/>
    </row>
    <row r="35" spans="2:9" ht="41.25" customHeight="1" thickBot="1" x14ac:dyDescent="0.3">
      <c r="B35" s="44" t="s">
        <v>548</v>
      </c>
      <c r="C35" s="5"/>
      <c r="D35" s="170" t="s">
        <v>549</v>
      </c>
      <c r="E35" s="171"/>
      <c r="F35" s="171"/>
      <c r="G35" s="171"/>
      <c r="H35" s="171"/>
      <c r="I35" s="172"/>
    </row>
    <row r="36" spans="2:9" ht="5.25" customHeight="1" thickBot="1" x14ac:dyDescent="0.4">
      <c r="B36" s="45"/>
      <c r="D36" s="43"/>
      <c r="E36" s="43"/>
      <c r="F36" s="43"/>
      <c r="G36" s="43"/>
      <c r="H36" s="43"/>
      <c r="I36" s="43"/>
    </row>
    <row r="37" spans="2:9" ht="54.75" customHeight="1" thickBot="1" x14ac:dyDescent="0.3">
      <c r="B37" s="44" t="s">
        <v>550</v>
      </c>
      <c r="C37" s="5"/>
      <c r="D37" s="170" t="s">
        <v>551</v>
      </c>
      <c r="E37" s="171"/>
      <c r="F37" s="171"/>
      <c r="G37" s="171"/>
      <c r="H37" s="171"/>
      <c r="I37" s="172"/>
    </row>
  </sheetData>
  <mergeCells count="11">
    <mergeCell ref="D37:I37"/>
    <mergeCell ref="A1:B1"/>
    <mergeCell ref="C1:I1"/>
    <mergeCell ref="A10:B10"/>
    <mergeCell ref="A11:B11"/>
    <mergeCell ref="B23:I23"/>
    <mergeCell ref="D27:I27"/>
    <mergeCell ref="D31:I31"/>
    <mergeCell ref="D33:I33"/>
    <mergeCell ref="D35:I35"/>
    <mergeCell ref="D29:I29"/>
  </mergeCells>
  <pageMargins left="0.70866141732283472" right="0.70866141732283472" top="0.74803149606299213" bottom="0.74803149606299213" header="0.31496062992125984" footer="0.31496062992125984"/>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754B-10FF-474F-854A-1FEB24BAF3C0}">
  <sheetPr codeName="Hoja4"/>
  <dimension ref="A1:N38"/>
  <sheetViews>
    <sheetView showGridLines="0" view="pageBreakPreview" topLeftCell="B1" zoomScale="68" zoomScaleNormal="110" zoomScaleSheetLayoutView="100" workbookViewId="0">
      <selection activeCell="D2" sqref="D2"/>
    </sheetView>
  </sheetViews>
  <sheetFormatPr baseColWidth="10" defaultRowHeight="22.5" customHeight="1" x14ac:dyDescent="0.25"/>
  <cols>
    <col min="1" max="1" width="14.7109375" style="5" hidden="1" customWidth="1"/>
    <col min="2" max="2" width="11.28515625" style="5" customWidth="1"/>
    <col min="3" max="3" width="47.28515625" style="5" customWidth="1"/>
    <col min="4" max="5" width="42.85546875" style="5" customWidth="1"/>
    <col min="6" max="6" width="50.140625" style="5" customWidth="1"/>
    <col min="7" max="7" width="20.42578125" style="5" customWidth="1"/>
    <col min="8" max="8" width="66" style="5" customWidth="1"/>
    <col min="9" max="9" width="9.140625" style="5" customWidth="1"/>
    <col min="10" max="10" width="15.28515625" style="5" customWidth="1"/>
    <col min="11" max="12" width="11.42578125" style="4"/>
    <col min="13" max="13" width="41.140625" style="1" customWidth="1"/>
    <col min="14" max="16384" width="11.42578125" style="5"/>
  </cols>
  <sheetData>
    <row r="1" spans="1:14" ht="21" customHeight="1" x14ac:dyDescent="0.25">
      <c r="H1" s="70"/>
      <c r="I1" s="70"/>
      <c r="J1" s="70"/>
      <c r="K1" s="99"/>
      <c r="L1" s="99"/>
      <c r="M1" s="70"/>
    </row>
    <row r="2" spans="1:14" ht="21" customHeight="1" x14ac:dyDescent="0.25">
      <c r="D2" s="70" t="s">
        <v>1644</v>
      </c>
      <c r="G2" s="70"/>
      <c r="H2" s="70"/>
      <c r="I2" s="70"/>
      <c r="J2" s="70"/>
      <c r="K2" s="99"/>
      <c r="L2" s="99"/>
      <c r="M2" s="70"/>
    </row>
    <row r="3" spans="1:14" ht="21" customHeight="1" thickBot="1" x14ac:dyDescent="0.3">
      <c r="G3" s="70"/>
      <c r="H3" s="70"/>
      <c r="I3" s="70"/>
      <c r="J3" s="70"/>
      <c r="K3" s="99"/>
      <c r="L3" s="99"/>
      <c r="M3" s="70"/>
    </row>
    <row r="4" spans="1:14" ht="36.75" customHeight="1" thickBot="1" x14ac:dyDescent="0.3">
      <c r="B4" s="181" t="s">
        <v>510</v>
      </c>
      <c r="C4" s="182"/>
      <c r="D4" s="182"/>
      <c r="E4" s="182"/>
      <c r="F4" s="182"/>
      <c r="G4" s="182"/>
      <c r="H4" s="182"/>
      <c r="I4" s="182"/>
      <c r="J4" s="182"/>
      <c r="K4" s="182"/>
      <c r="L4" s="182"/>
      <c r="M4" s="182"/>
    </row>
    <row r="5" spans="1:14" ht="52.5" customHeight="1" x14ac:dyDescent="0.25">
      <c r="B5" s="85"/>
      <c r="C5" s="86"/>
      <c r="D5" s="193" t="s">
        <v>511</v>
      </c>
      <c r="E5" s="193"/>
      <c r="F5" s="193"/>
      <c r="G5" s="193"/>
      <c r="H5" s="193"/>
      <c r="I5" s="193"/>
      <c r="J5" s="193"/>
      <c r="K5" s="193"/>
      <c r="L5" s="193"/>
      <c r="M5" s="87"/>
    </row>
    <row r="6" spans="1:14" s="18" customFormat="1" ht="52.5" customHeight="1" x14ac:dyDescent="0.25">
      <c r="B6" s="183" t="str">
        <f>CONCATENATE(COUNTIF(A10:A38,"producto")," PRODUCTOS")</f>
        <v>9 PRODUCTOS</v>
      </c>
      <c r="C6" s="184"/>
      <c r="D6" s="184"/>
      <c r="E6" s="184"/>
      <c r="F6" s="184"/>
      <c r="G6" s="184"/>
      <c r="H6" s="184"/>
      <c r="I6" s="184"/>
      <c r="J6" s="184"/>
      <c r="K6" s="184"/>
      <c r="L6" s="184"/>
      <c r="M6" s="184"/>
    </row>
    <row r="7" spans="1:14" ht="22.5" hidden="1" customHeight="1" thickBot="1" x14ac:dyDescent="0.3">
      <c r="B7" s="185" t="s">
        <v>9</v>
      </c>
      <c r="C7" s="186"/>
      <c r="D7" s="186"/>
      <c r="E7" s="186"/>
      <c r="F7" s="186"/>
      <c r="G7" s="186"/>
      <c r="H7" s="186"/>
      <c r="I7" s="186"/>
      <c r="J7" s="186"/>
      <c r="K7" s="186"/>
      <c r="L7" s="186"/>
      <c r="M7" s="186"/>
    </row>
    <row r="8" spans="1:14" ht="46.5" customHeight="1" thickBot="1" x14ac:dyDescent="0.3">
      <c r="B8" s="187" t="s">
        <v>8</v>
      </c>
      <c r="C8" s="188"/>
      <c r="D8" s="189"/>
      <c r="E8" s="29"/>
      <c r="F8" s="29"/>
      <c r="G8" s="190" t="s">
        <v>541</v>
      </c>
      <c r="H8" s="191"/>
      <c r="I8" s="191"/>
      <c r="J8" s="191"/>
      <c r="K8" s="191"/>
      <c r="L8" s="191"/>
      <c r="M8" s="192"/>
    </row>
    <row r="9" spans="1:14"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4" s="8" customFormat="1" ht="62.25" customHeight="1" thickBot="1" x14ac:dyDescent="0.3">
      <c r="A10" s="133" t="str">
        <f>VLOOKUP(B10,'PA GPS 2026 '!$A$4:$D$461,4,0)</f>
        <v>Producto</v>
      </c>
      <c r="B10" s="117" t="s">
        <v>66</v>
      </c>
      <c r="C10" s="133" t="str">
        <f>VLOOKUP(B10,'PA GPS 2026 '!$E$4:$V$461,10,0)</f>
        <v>Decreto 612 de 2018;
PEI- Plan Estratégico Institucional</v>
      </c>
      <c r="D10" s="89" t="str">
        <f>VLOOKUP(B10,'PA GPS 2026 '!$E$4:$V$461,3,0)</f>
        <v xml:space="preserve">Fortalecer la gestión de la información, el conocimiento y la innovación para optimizar la capacidad institucional 
</v>
      </c>
      <c r="E10" s="89" t="str">
        <f>VLOOKUP(B10,'PA GPS 2026 '!$E$4:$V$461,4,0)</f>
        <v xml:space="preserve">Cumplimiento de productos del PAI asociados a Fortalecer la gestión de la información, el conocimiento y la innovación para optimizar la capacidad institucional 
</v>
      </c>
      <c r="F10" s="89"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89" t="str">
        <f>VLOOKUP(B10,'PA GPS 2026 '!$E$4:$V$461,8,0)</f>
        <v>N/A</v>
      </c>
      <c r="H10" s="118" t="str">
        <f>VLOOKUP(B10,'PA GPS 2026 '!$E$4:$V$461,11,0)</f>
        <v>Plan anual de Previsión de Recursos Humanos, Elaborado y publicado en la página web de la SIC e Intrasic. (Plan elaborado/link de la publicación)</v>
      </c>
      <c r="I10" s="118">
        <f>VLOOKUP(B10,'PA GPS 2026 '!$E$4:$V$461,13,0)</f>
        <v>1</v>
      </c>
      <c r="J10" s="118" t="str">
        <f>VLOOKUP(B10,'PA GPS 2026 '!$E$4:$V$461,14,0)</f>
        <v>Númerica</v>
      </c>
      <c r="K10" s="119">
        <f>VLOOKUP(B10,'PA GPS 2026 '!$E$4:$V$461,16,0)</f>
        <v>46037</v>
      </c>
      <c r="L10" s="119">
        <f>VLOOKUP(B10,'PA GPS 2026 '!$E$4:$V$461,17,0)</f>
        <v>46063</v>
      </c>
      <c r="M10" s="120" t="str">
        <f>VLOOKUP(B10,'PA GPS 2026 '!$E$4:$V$461,18,0)</f>
        <v>111-GRUPO DE TRABAJO DE ADMINISTRACIÓN DE PERSONAL</v>
      </c>
      <c r="N10" s="5"/>
    </row>
    <row r="11" spans="1:14" ht="46.5" customHeight="1" thickBot="1" x14ac:dyDescent="0.3">
      <c r="A11" s="133" t="str">
        <f>VLOOKUP(B11,'PA GPS 2026 '!$A$4:$D$461,4,0)</f>
        <v>Actividad propia</v>
      </c>
      <c r="B11" s="121" t="s">
        <v>73</v>
      </c>
      <c r="C11" s="134"/>
      <c r="D11" s="106"/>
      <c r="E11" s="106"/>
      <c r="F11" s="106"/>
      <c r="G11" s="106"/>
      <c r="H11" s="113" t="str">
        <f>VLOOKUP(B11,'PA GPS 2026 '!$E$4:$V$461,11,0)</f>
        <v>Elaborar el Plan anual de Previsión de Recursos Humanos (Plan Anual de Previsión)</v>
      </c>
      <c r="I11" s="113">
        <f>VLOOKUP(B11,'PA GPS 2026 '!$E$4:$V$461,13,0)</f>
        <v>1</v>
      </c>
      <c r="J11" s="113" t="str">
        <f>VLOOKUP(B11,'PA GPS 2026 '!$E$4:$V$461,14,0)</f>
        <v>Númerica</v>
      </c>
      <c r="K11" s="114">
        <f>VLOOKUP(B11,'PA GPS 2026 '!$E$4:$V$461,16,0)</f>
        <v>46037</v>
      </c>
      <c r="L11" s="114">
        <f>VLOOKUP(B11,'PA GPS 2026 '!$E$4:$V$461,17,0)</f>
        <v>46063</v>
      </c>
      <c r="M11" s="122" t="str">
        <f>VLOOKUP(B11,'PA GPS 2026 '!$E$4:$V$461,18,0)</f>
        <v>111-GRUPO DE TRABAJO DE ADMINISTRACIÓN DE PERSONAL</v>
      </c>
    </row>
    <row r="12" spans="1:14" ht="42" customHeight="1" thickBot="1" x14ac:dyDescent="0.3">
      <c r="A12" s="133" t="str">
        <f>VLOOKUP(B12,'PA GPS 2026 '!$A$4:$D$461,4,0)</f>
        <v>Actividad propia</v>
      </c>
      <c r="B12" s="123" t="s">
        <v>74</v>
      </c>
      <c r="C12" s="135"/>
      <c r="D12" s="107"/>
      <c r="E12" s="107"/>
      <c r="F12" s="107"/>
      <c r="G12" s="107"/>
      <c r="H12" s="124" t="str">
        <f>VLOOKUP(B12,'PA GPS 2026 '!$E$4:$V$461,11,0)</f>
        <v>Publicar el Plan anual de Previsión de Recursos Humanos (Captura de publicación y/o certificado de publicación)</v>
      </c>
      <c r="I12" s="124">
        <f>VLOOKUP(B12,'PA GPS 2026 '!$E$4:$V$461,13,0)</f>
        <v>1</v>
      </c>
      <c r="J12" s="124" t="str">
        <f>VLOOKUP(B12,'PA GPS 2026 '!$E$4:$V$461,14,0)</f>
        <v>Númerica</v>
      </c>
      <c r="K12" s="125">
        <f>VLOOKUP(B12,'PA GPS 2026 '!$E$4:$V$461,16,0)</f>
        <v>46037</v>
      </c>
      <c r="L12" s="125">
        <f>VLOOKUP(B12,'PA GPS 2026 '!$E$4:$V$461,17,0)</f>
        <v>46063</v>
      </c>
      <c r="M12" s="126" t="str">
        <f>VLOOKUP(B12,'PA GPS 2026 '!$E$4:$V$461,18,0)</f>
        <v>111-GRUPO DE TRABAJO DE ADMINISTRACIÓN DE PERSONAL</v>
      </c>
    </row>
    <row r="13" spans="1:14" s="8" customFormat="1" ht="25.5" customHeight="1" thickBot="1" x14ac:dyDescent="0.3">
      <c r="A13" s="133" t="str">
        <f>VLOOKUP(B13,'PA GPS 2026 '!$A$4:$D$461,4,0)</f>
        <v>Producto</v>
      </c>
      <c r="B13" s="129" t="s">
        <v>75</v>
      </c>
      <c r="C13" s="194" t="str">
        <f>VLOOKUP(B13,'PA GPS 2026 '!$E$4:$V$461,10,0)</f>
        <v>Decreto 612 de 2018;
PEI- Plan Estratégico Institucional</v>
      </c>
      <c r="D13" s="180" t="str">
        <f>VLOOKUP(B13,'PA GPS 2026 '!$E$4:$V$461,3,0)</f>
        <v xml:space="preserve">Fortalecer la gestión de la información, el conocimiento y la innovación para optimizar la capacidad institucional 
</v>
      </c>
      <c r="E13" s="180" t="str">
        <f>VLOOKUP(B13,'PA GPS 2026 '!$E$4:$V$461,4,0)</f>
        <v xml:space="preserve">Cumplimiento de productos del PAI asociados a Fortalecer la gestión de la información, el conocimiento y la innovación para optimizar la capacidad institucional 
</v>
      </c>
      <c r="F13" s="180" t="str">
        <f>VLOOKUP(B13,'PA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3" s="180" t="str">
        <f>VLOOKUP(B13,'PA GPS 2026 '!$E$4:$V$461,8,0)</f>
        <v>N/A</v>
      </c>
      <c r="H13" s="115" t="str">
        <f>VLOOKUP(B13,'PA GPS 2026 '!$E$4:$V$461,11,0)</f>
        <v>Plan anual de Vacantes, elaborado y publicado en la página web de la SIC e Intrasic (Certificados de publicación)</v>
      </c>
      <c r="I13" s="115">
        <f>VLOOKUP(B13,'PA GPS 2026 '!$E$4:$V$461,13,0)</f>
        <v>1</v>
      </c>
      <c r="J13" s="115" t="str">
        <f>VLOOKUP(B13,'PA GPS 2026 '!$E$4:$V$461,14,0)</f>
        <v>Númerica</v>
      </c>
      <c r="K13" s="116">
        <f>VLOOKUP(B13,'PA GPS 2026 '!$E$4:$V$461,16,0)</f>
        <v>46037</v>
      </c>
      <c r="L13" s="116">
        <f>VLOOKUP(B13,'PA GPS 2026 '!$E$4:$V$461,17,0)</f>
        <v>46063</v>
      </c>
      <c r="M13" s="130" t="str">
        <f>VLOOKUP(B13,'PA GPS 2026 '!$E$4:$V$461,18,0)</f>
        <v>111-GRUPO DE TRABAJO DE ADMINISTRACIÓN DE PERSONAL</v>
      </c>
    </row>
    <row r="14" spans="1:14" ht="26.25" thickBot="1" x14ac:dyDescent="0.3">
      <c r="A14" s="133" t="str">
        <f>VLOOKUP(B14,'PA GPS 2026 '!$A$4:$D$461,4,0)</f>
        <v>Actividad propia</v>
      </c>
      <c r="B14" s="121" t="s">
        <v>77</v>
      </c>
      <c r="C14" s="194"/>
      <c r="D14" s="180"/>
      <c r="E14" s="180"/>
      <c r="F14" s="180"/>
      <c r="G14" s="180"/>
      <c r="H14" s="113" t="str">
        <f>VLOOKUP(B14,'PA GPS 2026 '!$E$4:$V$461,11,0)</f>
        <v>Elaborar el Plan anual de Vacantes (Plan anual de vacantes elaborado)</v>
      </c>
      <c r="I14" s="113">
        <f>VLOOKUP(B14,'PA GPS 2026 '!$E$4:$V$461,13,0)</f>
        <v>1</v>
      </c>
      <c r="J14" s="113" t="str">
        <f>VLOOKUP(B14,'PA GPS 2026 '!$E$4:$V$461,14,0)</f>
        <v>Númerica</v>
      </c>
      <c r="K14" s="114">
        <f>VLOOKUP(B14,'PA GPS 2026 '!$E$4:$V$461,16,0)</f>
        <v>46037</v>
      </c>
      <c r="L14" s="114">
        <f>VLOOKUP(B14,'PA GPS 2026 '!$E$4:$V$461,17,0)</f>
        <v>46063</v>
      </c>
      <c r="M14" s="122" t="str">
        <f>VLOOKUP(B14,'PA GPS 2026 '!$E$4:$V$461,18,0)</f>
        <v>111-GRUPO DE TRABAJO DE ADMINISTRACIÓN DE PERSONAL</v>
      </c>
    </row>
    <row r="15" spans="1:14" ht="26.25" thickBot="1" x14ac:dyDescent="0.3">
      <c r="A15" s="133" t="str">
        <f>VLOOKUP(B15,'PA GPS 2026 '!$A$4:$D$461,4,0)</f>
        <v>Actividad propia</v>
      </c>
      <c r="B15" s="131" t="s">
        <v>79</v>
      </c>
      <c r="C15" s="194"/>
      <c r="D15" s="180"/>
      <c r="E15" s="180"/>
      <c r="F15" s="180"/>
      <c r="G15" s="180"/>
      <c r="H15" s="127" t="str">
        <f>VLOOKUP(B15,'PA GPS 2026 '!$E$4:$V$461,11,0)</f>
        <v>Publicar el Plan anual de Vacantes (Captura de publicación y/o certificado de publicación)</v>
      </c>
      <c r="I15" s="127">
        <f>VLOOKUP(B15,'PA GPS 2026 '!$E$4:$V$461,13,0)</f>
        <v>1</v>
      </c>
      <c r="J15" s="127" t="str">
        <f>VLOOKUP(B15,'PA GPS 2026 '!$E$4:$V$461,14,0)</f>
        <v>Númerica</v>
      </c>
      <c r="K15" s="128">
        <f>VLOOKUP(B15,'PA GPS 2026 '!$E$4:$V$461,16,0)</f>
        <v>46037</v>
      </c>
      <c r="L15" s="128">
        <f>VLOOKUP(B15,'PA GPS 2026 '!$E$4:$V$461,17,0)</f>
        <v>46063</v>
      </c>
      <c r="M15" s="132" t="str">
        <f>VLOOKUP(B15,'PA GPS 2026 '!$E$4:$V$461,18,0)</f>
        <v>111-GRUPO DE TRABAJO DE ADMINISTRACIÓN DE PERSONAL</v>
      </c>
    </row>
    <row r="16" spans="1:14" s="8" customFormat="1" ht="51" customHeight="1" thickBot="1" x14ac:dyDescent="0.3">
      <c r="A16" s="133" t="str">
        <f>VLOOKUP(B16,'PA GPS 2026 '!$A$4:$D$461,4,0)</f>
        <v>Producto</v>
      </c>
      <c r="B16" s="117" t="s">
        <v>81</v>
      </c>
      <c r="C16" s="195" t="str">
        <f>VLOOKUP(B16,'PA GPS 2026 '!$E$4:$V$461,10,0)</f>
        <v>PES - Transformación Institucional</v>
      </c>
      <c r="D16" s="197" t="str">
        <f>VLOOKUP(B16,'PA GPS 2026 '!$E$4:$V$461,3,0)</f>
        <v xml:space="preserve">Fortalecer la infraestructura, uso y aprovechamiento de las tecnologías de la información, para optimizar la capacidad institucional
</v>
      </c>
      <c r="E16" s="197" t="str">
        <f>VLOOKUP(B16,'PA GPS 2026 '!$E$4:$V$461,4,0)</f>
        <v xml:space="preserve">Cumplimiento de productos del PAI asociados a Fortalecer la infraestructura, uso y aprovechamiento de las tecnologías de la información, para optimizar la capacidad institucional
</v>
      </c>
      <c r="F16" s="197" t="str">
        <f>VLOOKUP(B16,'PA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6" s="197" t="str">
        <f>VLOOKUP(B16,'PA GPS 2026 '!$E$4:$V$461,8,0)</f>
        <v>N/A</v>
      </c>
      <c r="H16" s="118" t="str">
        <f>VLOOKUP(B16,'PA GPS 2026 '!$E$4:$V$461,11,0)</f>
        <v>Funcionalidad para la expedición automática de certificaciones laborales con funciones históricas Fase I,  diseñada e implementada (Informe final consolidado del plan de trabajo)</v>
      </c>
      <c r="I16" s="118">
        <f>VLOOKUP(B16,'PA GPS 2026 '!$E$4:$V$461,13,0)</f>
        <v>1</v>
      </c>
      <c r="J16" s="118" t="str">
        <f>VLOOKUP(B16,'PA GPS 2026 '!$E$4:$V$461,14,0)</f>
        <v>Númerica</v>
      </c>
      <c r="K16" s="119">
        <f>VLOOKUP(B16,'PA GPS 2026 '!$E$4:$V$461,16,0)</f>
        <v>46082</v>
      </c>
      <c r="L16" s="119">
        <f>VLOOKUP(B16,'PA GPS 2026 '!$E$4:$V$461,17,0)</f>
        <v>46371</v>
      </c>
      <c r="M16" s="120" t="str">
        <f>VLOOKUP(B16,'PA GPS 2026 '!$E$4:$V$461,18,0)</f>
        <v>111-GRUPO DE TRABAJO DE ADMINISTRACIÓN DE PERSONAL;
20-OFICINA DE TECNOLOGÍA E INFORMÁTICA</v>
      </c>
    </row>
    <row r="17" spans="1:13" ht="39" thickBot="1" x14ac:dyDescent="0.3">
      <c r="A17" s="133" t="str">
        <f>VLOOKUP(B17,'PA GPS 2026 '!$A$4:$D$461,4,0)</f>
        <v>Actividad propia</v>
      </c>
      <c r="B17" s="121" t="s">
        <v>84</v>
      </c>
      <c r="C17" s="194"/>
      <c r="D17" s="180"/>
      <c r="E17" s="180"/>
      <c r="F17" s="180"/>
      <c r="G17" s="180"/>
      <c r="H17" s="113" t="str">
        <f>VLOOKUP(B17,'PA GPS 2026 '!$E$4:$V$461,11,0)</f>
        <v>Elaborar plan de trabajo para efectuar la implementación de la expedición automática de certificaciones laborales con funciones históricas de servidores de la SIC en SIGEP Fase I (Plan de trabajo elaborado)</v>
      </c>
      <c r="I17" s="113">
        <f>VLOOKUP(B17,'PA GPS 2026 '!$E$4:$V$461,13,0)</f>
        <v>1</v>
      </c>
      <c r="J17" s="113" t="str">
        <f>VLOOKUP(B17,'PA GPS 2026 '!$E$4:$V$461,14,0)</f>
        <v>Númerica</v>
      </c>
      <c r="K17" s="114">
        <f>VLOOKUP(B17,'PA GPS 2026 '!$E$4:$V$461,16,0)</f>
        <v>46082</v>
      </c>
      <c r="L17" s="114">
        <f>VLOOKUP(B17,'PA GPS 2026 '!$E$4:$V$461,17,0)</f>
        <v>46171</v>
      </c>
      <c r="M17" s="122" t="str">
        <f>VLOOKUP(B17,'PA GPS 2026 '!$E$4:$V$461,18,0)</f>
        <v>111-GRUPO DE TRABAJO DE ADMINISTRACIÓN DE PERSONAL;
20-OFICINA DE TECNOLOGÍA E INFORMÁTICA</v>
      </c>
    </row>
    <row r="18" spans="1:13" ht="51.75" thickBot="1" x14ac:dyDescent="0.3">
      <c r="A18" s="133" t="str">
        <f>VLOOKUP(B18,'PA GPS 2026 '!$A$4:$D$461,4,0)</f>
        <v>Actividad propia</v>
      </c>
      <c r="B18" s="123" t="s">
        <v>86</v>
      </c>
      <c r="C18" s="196"/>
      <c r="D18" s="198"/>
      <c r="E18" s="198"/>
      <c r="F18" s="198"/>
      <c r="G18" s="198"/>
      <c r="H18" s="124" t="str">
        <f>VLOOKUP(B18,'PA GPS 2026 '!$E$4:$V$461,11,0)</f>
        <v>Ejecutar el plan de trabajo para efectuar la implementación de la expedición automática de certificaciones laborales con funciones históricas de servidores de la SIC en SIGEP Fase I. (entrega de informes mensuales sobre el estado de avance del cumplimiento del plan de trabajo).</v>
      </c>
      <c r="I18" s="124">
        <f>VLOOKUP(B18,'PA GPS 2026 '!$E$4:$V$461,13,0)</f>
        <v>100</v>
      </c>
      <c r="J18" s="124" t="str">
        <f>VLOOKUP(B18,'PA GPS 2026 '!$E$4:$V$461,14,0)</f>
        <v>Porcentual</v>
      </c>
      <c r="K18" s="125">
        <f>VLOOKUP(B18,'PA GPS 2026 '!$E$4:$V$461,16,0)</f>
        <v>46174</v>
      </c>
      <c r="L18" s="125">
        <f>VLOOKUP(B18,'PA GPS 2026 '!$E$4:$V$461,17,0)</f>
        <v>46371</v>
      </c>
      <c r="M18" s="126" t="str">
        <f>VLOOKUP(B18,'PA GPS 2026 '!$E$4:$V$461,18,0)</f>
        <v>111-GRUPO DE TRABAJO DE ADMINISTRACIÓN DE PERSONAL;
20-OFICINA DE TECNOLOGÍA E INFORMÁTICA</v>
      </c>
    </row>
    <row r="19" spans="1:13" ht="39" thickBot="1" x14ac:dyDescent="0.3">
      <c r="A19" s="133" t="str">
        <f>VLOOKUP(B19,'PA GPS 2026 '!$A$4:$D$461,4,0)</f>
        <v>Producto</v>
      </c>
      <c r="B19" s="129" t="s">
        <v>114</v>
      </c>
      <c r="C19" s="194" t="str">
        <f>VLOOKUP(B19,'PA GPS 2026 '!$E$4:$V$461,10,0)</f>
        <v>Decreto 612 de 2018</v>
      </c>
      <c r="D19" s="180" t="str">
        <f>VLOOKUP(B19,'PA GPS 2026 '!$E$4:$V$461,3,0)</f>
        <v xml:space="preserve">Fortalecer la gestión de la información, el conocimiento y la innovación para optimizar la capacidad institucional 
</v>
      </c>
      <c r="E19" s="180" t="str">
        <f>VLOOKUP(B19,'PA GPS 2026 '!$E$4:$V$461,4,0)</f>
        <v xml:space="preserve">Cumplimiento de productos del PAI asociados a Fortalecer la gestión de la información, el conocimiento y la innovación para optimizar la capacidad institucional 
</v>
      </c>
      <c r="F19" s="180" t="str">
        <f>VLOOKUP(B19,'PA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9" s="180" t="str">
        <f>VLOOKUP(B19,'PA GPS 2026 '!$E$4:$V$461,8,0)</f>
        <v>FUNCIONAMIENTO</v>
      </c>
      <c r="H19" s="115" t="str">
        <f>VLOOKUP(B19,'PA GPS 2026 '!$E$4:$V$461,11,0)</f>
        <v>Documento del Plan Estratégico de Talento Humano, elaborado y publicado (Plan elaborado y captura de pantalla de la publicación en la página web de la SIC e Intrasic)</v>
      </c>
      <c r="I19" s="115">
        <f>VLOOKUP(B19,'PA GPS 2026 '!$E$4:$V$461,13,0)</f>
        <v>1</v>
      </c>
      <c r="J19" s="115" t="str">
        <f>VLOOKUP(B19,'PA GPS 2026 '!$E$4:$V$461,14,0)</f>
        <v>Númerica</v>
      </c>
      <c r="K19" s="116">
        <f>VLOOKUP(B19,'PA GPS 2026 '!$E$4:$V$461,16,0)</f>
        <v>46037</v>
      </c>
      <c r="L19" s="116">
        <f>VLOOKUP(B19,'PA GPS 2026 '!$E$4:$V$461,17,0)</f>
        <v>46069</v>
      </c>
      <c r="M19" s="130" t="str">
        <f>VLOOKUP(B19,'PA GPS 2026 '!$E$4:$V$461,18,0)</f>
        <v>117-GRUPO DE TRABAJO DE DESARROLLO DE TALENTO HUMANO</v>
      </c>
    </row>
    <row r="20" spans="1:13" s="8" customFormat="1" ht="38.25" customHeight="1" thickBot="1" x14ac:dyDescent="0.3">
      <c r="A20" s="133" t="str">
        <f>VLOOKUP(B20,'PA GPS 2026 '!$A$4:$D$461,4,0)</f>
        <v>Actividad propia</v>
      </c>
      <c r="B20" s="121" t="s">
        <v>115</v>
      </c>
      <c r="C20" s="194" t="str">
        <f>VLOOKUP(B20,'PA GPS 2026 '!$E$4:$N$461,10,0)</f>
        <v>N/A</v>
      </c>
      <c r="D20" s="180" t="e">
        <f>VLOOKUP(B20,'Plantilla publicacion'!$A$3:$A$465,6,0)</f>
        <v>#REF!</v>
      </c>
      <c r="E20" s="180" t="e">
        <f>VLOOKUP(B20,'Plantilla publicacion'!$A$3:$A$460,14,0)</f>
        <v>#REF!</v>
      </c>
      <c r="F20" s="180" t="e">
        <f>VLOOKUP(B20,'Plantilla publicacion'!$A$3:$A$460,15,0)</f>
        <v>#REF!</v>
      </c>
      <c r="G20" s="180" t="e">
        <f>VLOOKUP(B20,'Plantilla publicacion'!$A$3:$A$465,7,0)</f>
        <v>#REF!</v>
      </c>
      <c r="H20" s="113" t="str">
        <f>VLOOKUP(B20,'PA GPS 2026 '!$E$4:$V$461,11,0)</f>
        <v>Elaborar el documento del Plan Estratégico de Talento Humano (Documento del plan/único entregable)</v>
      </c>
      <c r="I20" s="113">
        <f>VLOOKUP(B20,'PA GPS 2026 '!$E$4:$V$461,13,0)</f>
        <v>1</v>
      </c>
      <c r="J20" s="113" t="str">
        <f>VLOOKUP(B20,'PA GPS 2026 '!$E$4:$V$461,14,0)</f>
        <v>Númerica</v>
      </c>
      <c r="K20" s="114">
        <f>VLOOKUP(B20,'PA GPS 2026 '!$E$4:$V$461,16,0)</f>
        <v>46037</v>
      </c>
      <c r="L20" s="114">
        <f>VLOOKUP(B20,'PA GPS 2026 '!$E$4:$V$461,17,0)</f>
        <v>46052</v>
      </c>
      <c r="M20" s="122" t="str">
        <f>VLOOKUP(B20,'PA GPS 2026 '!$E$4:$V$461,18,0)</f>
        <v>117-GRUPO DE TRABAJO DE DESARROLLO DE TALENTO HUMANO</v>
      </c>
    </row>
    <row r="21" spans="1:13" ht="26.25" thickBot="1" x14ac:dyDescent="0.3">
      <c r="A21" s="133" t="str">
        <f>VLOOKUP(B21,'PA GPS 2026 '!$A$4:$D$461,4,0)</f>
        <v>Actividad propia</v>
      </c>
      <c r="B21" s="131" t="s">
        <v>116</v>
      </c>
      <c r="C21" s="194"/>
      <c r="D21" s="180" t="e">
        <f>VLOOKUP(B21,'Plantilla publicacion'!$A$3:$A$460,6,0)</f>
        <v>#REF!</v>
      </c>
      <c r="E21" s="180"/>
      <c r="F21" s="180"/>
      <c r="G21" s="180" t="e">
        <f>VLOOKUP(B21,'Plantilla publicacion'!$A$3:$A$460,7,0)</f>
        <v>#REF!</v>
      </c>
      <c r="H21" s="127" t="str">
        <f>VLOOKUP(B21,'PA GPS 2026 '!$E$4:$V$461,11,0)</f>
        <v>Publicar el Plan Estratégico de Talento Humano (Captura de pantalla de la publicación en página web de la SIC e Intrasic)</v>
      </c>
      <c r="I21" s="127">
        <f>VLOOKUP(B21,'PA GPS 2026 '!$E$4:$V$461,13,0)</f>
        <v>1</v>
      </c>
      <c r="J21" s="127" t="str">
        <f>VLOOKUP(B21,'PA GPS 2026 '!$E$4:$V$461,14,0)</f>
        <v>Númerica</v>
      </c>
      <c r="K21" s="128">
        <f>VLOOKUP(B21,'PA GPS 2026 '!$E$4:$V$461,16,0)</f>
        <v>46052</v>
      </c>
      <c r="L21" s="128">
        <f>VLOOKUP(B21,'PA GPS 2026 '!$E$4:$V$461,17,0)</f>
        <v>46069</v>
      </c>
      <c r="M21" s="132" t="str">
        <f>VLOOKUP(B21,'PA GPS 2026 '!$E$4:$V$461,18,0)</f>
        <v>117-GRUPO DE TRABAJO DE DESARROLLO DE TALENTO HUMANO</v>
      </c>
    </row>
    <row r="22" spans="1:13" ht="26.25" thickBot="1" x14ac:dyDescent="0.3">
      <c r="A22" s="133" t="str">
        <f>VLOOKUP(B22,'PA GPS 2026 '!$A$4:$D$461,4,0)</f>
        <v>Producto</v>
      </c>
      <c r="B22" s="117" t="s">
        <v>117</v>
      </c>
      <c r="C22" s="195" t="str">
        <f>VLOOKUP(B22,'PA GPS 2026 '!$E$4:$V$461,10,0)</f>
        <v>PEI- Plan Estratégico Institucional</v>
      </c>
      <c r="D22" s="197" t="str">
        <f>VLOOKUP(B22,'PA GPS 2026 '!$E$4:$V$461,3,0)</f>
        <v xml:space="preserve">Fortalecer la gestión de la información, el conocimiento y la innovación para optimizar la capacidad institucional 
</v>
      </c>
      <c r="E22" s="197" t="str">
        <f>VLOOKUP(B22,'PA GPS 2026 '!$E$4:$V$461,4,0)</f>
        <v xml:space="preserve">Cumplimiento de productos del PAI asociados a Fortalecer la gestión de la información, el conocimiento y la innovación para optimizar la capacidad institucional 
</v>
      </c>
      <c r="F22" s="197" t="str">
        <f>VLOOKUP(B22,'PA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2" s="197" t="str">
        <f>VLOOKUP(B22,'PA GPS 2026 '!$E$4:$V$461,8,0)</f>
        <v>N/A</v>
      </c>
      <c r="H22" s="118" t="str">
        <f>VLOOKUP(B22,'PA GPS 2026 '!$E$4:$V$461,11,0)</f>
        <v>Objetivo de mejora Empresas Familiarmente Responsables efr, cumplido (Informe consolidado de cumplimiento de objetivos de mejora, único entregable)</v>
      </c>
      <c r="I22" s="118">
        <f>VLOOKUP(B22,'PA GPS 2026 '!$E$4:$V$461,13,0)</f>
        <v>100</v>
      </c>
      <c r="J22" s="118" t="str">
        <f>VLOOKUP(B22,'PA GPS 2026 '!$E$4:$V$461,14,0)</f>
        <v>Porcentual</v>
      </c>
      <c r="K22" s="119">
        <f>VLOOKUP(B22,'PA GPS 2026 '!$E$4:$V$461,16,0)</f>
        <v>46055</v>
      </c>
      <c r="L22" s="119">
        <f>VLOOKUP(B22,'PA GPS 2026 '!$E$4:$V$461,17,0)</f>
        <v>46384</v>
      </c>
      <c r="M22" s="120" t="str">
        <f>VLOOKUP(B22,'PA GPS 2026 '!$E$4:$V$461,18,0)</f>
        <v>117-GRUPO DE TRABAJO DE DESARROLLO DE TALENTO HUMANO</v>
      </c>
    </row>
    <row r="23" spans="1:13" ht="26.25" thickBot="1" x14ac:dyDescent="0.3">
      <c r="A23" s="133" t="str">
        <f>VLOOKUP(B23,'PA GPS 2026 '!$A$4:$D$461,4,0)</f>
        <v>Actividad propia</v>
      </c>
      <c r="B23" s="121" t="s">
        <v>118</v>
      </c>
      <c r="C23" s="194"/>
      <c r="D23" s="180" t="e">
        <f>VLOOKUP(B23,'Plantilla publicacion'!$A$3:$A$460,6,0)</f>
        <v>#REF!</v>
      </c>
      <c r="E23" s="180"/>
      <c r="F23" s="180"/>
      <c r="G23" s="180" t="e">
        <f>VLOOKUP(B23,'Plantilla publicacion'!$A$3:$A$460,7,0)</f>
        <v>#REF!</v>
      </c>
      <c r="H23" s="113" t="str">
        <f>VLOOKUP(B23,'PA GPS 2026 '!$E$4:$V$461,11,0)</f>
        <v>Establecer plan de trabajo con acciones, fechas y responsables, para el cumplimiento de los objetivos de mejora efr (Plan de trabajo / único entregable)</v>
      </c>
      <c r="I23" s="113">
        <f>VLOOKUP(B23,'PA GPS 2026 '!$E$4:$V$461,13,0)</f>
        <v>1</v>
      </c>
      <c r="J23" s="113" t="str">
        <f>VLOOKUP(B23,'PA GPS 2026 '!$E$4:$V$461,14,0)</f>
        <v>Númerica</v>
      </c>
      <c r="K23" s="114">
        <f>VLOOKUP(B23,'PA GPS 2026 '!$E$4:$V$461,16,0)</f>
        <v>46055</v>
      </c>
      <c r="L23" s="114">
        <f>VLOOKUP(B23,'PA GPS 2026 '!$E$4:$V$461,17,0)</f>
        <v>46080</v>
      </c>
      <c r="M23" s="122" t="str">
        <f>VLOOKUP(B23,'PA GPS 2026 '!$E$4:$V$461,18,0)</f>
        <v>117-GRUPO DE TRABAJO DE DESARROLLO DE TALENTO HUMANO</v>
      </c>
    </row>
    <row r="24" spans="1:13" ht="39" thickBot="1" x14ac:dyDescent="0.3">
      <c r="A24" s="133" t="str">
        <f>VLOOKUP(B24,'PA GPS 2026 '!$A$4:$D$461,4,0)</f>
        <v>Actividad propia</v>
      </c>
      <c r="B24" s="123" t="s">
        <v>119</v>
      </c>
      <c r="C24" s="196"/>
      <c r="D24" s="198" t="e">
        <f>VLOOKUP(B24,'Plantilla publicacion'!$A$3:$A$460,6,0)</f>
        <v>#REF!</v>
      </c>
      <c r="E24" s="198"/>
      <c r="F24" s="198"/>
      <c r="G24" s="198" t="e">
        <f>VLOOKUP(B24,'Plantilla publicacion'!$A$3:$A$460,7,0)</f>
        <v>#REF!</v>
      </c>
      <c r="H24" s="124" t="str">
        <f>VLOOKUP(B24,'PA GPS 2026 '!$E$4:$V$461,11,0)</f>
        <v>Ejecutar el plan de trabajo para el cumplimiento de los objetivos de mejora efr (Informes trimestrales (4) de seguimiento y soportes documentales de cumplimiento)</v>
      </c>
      <c r="I24" s="124">
        <f>VLOOKUP(B24,'PA GPS 2026 '!$E$4:$V$461,13,0)</f>
        <v>100</v>
      </c>
      <c r="J24" s="124" t="str">
        <f>VLOOKUP(B24,'PA GPS 2026 '!$E$4:$V$461,14,0)</f>
        <v>Porcentual</v>
      </c>
      <c r="K24" s="125">
        <f>VLOOKUP(B24,'PA GPS 2026 '!$E$4:$V$461,16,0)</f>
        <v>46080</v>
      </c>
      <c r="L24" s="125">
        <f>VLOOKUP(B24,'PA GPS 2026 '!$E$4:$V$461,17,0)</f>
        <v>46384</v>
      </c>
      <c r="M24" s="126" t="str">
        <f>VLOOKUP(B24,'PA GPS 2026 '!$E$4:$V$461,18,0)</f>
        <v>117-GRUPO DE TRABAJO DE DESARROLLO DE TALENTO HUMANO</v>
      </c>
    </row>
    <row r="25" spans="1:13" s="8" customFormat="1" ht="51" customHeight="1" thickBot="1" x14ac:dyDescent="0.3">
      <c r="A25" s="133" t="str">
        <f>VLOOKUP(B25,'PA GPS 2026 '!$A$4:$D$461,4,0)</f>
        <v>Producto</v>
      </c>
      <c r="B25" s="129" t="s">
        <v>120</v>
      </c>
      <c r="C25" s="194" t="str">
        <f>VLOOKUP(B25,'PA GPS 2026 '!$E$4:$V$461,10,0)</f>
        <v>Decreto 612 de 2018</v>
      </c>
      <c r="D25" s="180" t="str">
        <f>VLOOKUP(B25,'PA GPS 2026 '!$E$4:$V$461,3,0)</f>
        <v xml:space="preserve">Fortalecer la gestión de la información, el conocimiento y la innovación para optimizar la capacidad institucional 
</v>
      </c>
      <c r="E25" s="180" t="str">
        <f>VLOOKUP(B25,'PA GPS 2026 '!$E$4:$V$461,4,0)</f>
        <v xml:space="preserve">Cumplimiento de productos del PAI asociados a Fortalecer la gestión de la información, el conocimiento y la innovación para optimizar la capacidad institucional 
</v>
      </c>
      <c r="F25" s="180" t="str">
        <f>VLOOKUP(B25,'PA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5" s="180" t="str">
        <f>VLOOKUP(B25,'PA GPS 2026 '!$E$4:$V$461,8,0)</f>
        <v>FUNCIONAMIENTO</v>
      </c>
      <c r="H25" s="115" t="str">
        <f>VLOOKUP(B25,'PA GPS 2026 '!$E$4:$V$461,11,0)</f>
        <v>Plan de Bienestar Social y Estímulos, elaborado y ejecutado (Informe semestral de la ejecución del plan)</v>
      </c>
      <c r="I25" s="115">
        <f>VLOOKUP(B25,'PA GPS 2026 '!$E$4:$V$461,13,0)</f>
        <v>100</v>
      </c>
      <c r="J25" s="115" t="str">
        <f>VLOOKUP(B25,'PA GPS 2026 '!$E$4:$V$461,14,0)</f>
        <v>Porcentual</v>
      </c>
      <c r="K25" s="116">
        <f>VLOOKUP(B25,'PA GPS 2026 '!$E$4:$V$461,16,0)</f>
        <v>46035</v>
      </c>
      <c r="L25" s="116">
        <f>VLOOKUP(B25,'PA GPS 2026 '!$E$4:$V$461,17,0)</f>
        <v>46384</v>
      </c>
      <c r="M25" s="130" t="str">
        <f>VLOOKUP(B25,'PA GPS 2026 '!$E$4:$V$461,18,0)</f>
        <v>117-GRUPO DE TRABAJO DE DESARROLLO DE TALENTO HUMANO</v>
      </c>
    </row>
    <row r="26" spans="1:13" ht="51.75" thickBot="1" x14ac:dyDescent="0.3">
      <c r="A26" s="133" t="str">
        <f>VLOOKUP(B26,'PA GPS 2026 '!$A$4:$D$461,4,0)</f>
        <v>Actividad propia</v>
      </c>
      <c r="B26" s="121" t="s">
        <v>121</v>
      </c>
      <c r="C26" s="194"/>
      <c r="D26" s="180" t="e">
        <f>VLOOKUP(B26,'Plantilla publicacion'!$A$3:$A$460,6,0)</f>
        <v>#REF!</v>
      </c>
      <c r="E26" s="180"/>
      <c r="F26" s="180"/>
      <c r="G26" s="180" t="e">
        <f>VLOOKUP(B26,'Plantilla publicacion'!$A$3:$A$460,7,0)</f>
        <v>#REF!</v>
      </c>
      <c r="H26" s="113" t="str">
        <f>VLOOKUP(B26,'PA GPS 2026 '!$E$4:$V$461,11,0)</f>
        <v>Elaborar y presentar para aprobación del Comité Institucional de Gestión y Desempeño la propuesta del Plan de Bienestar Social y Estímulos (Acta de Comité Institucional de Gestión y Desempeño aprobando el Plan de Bienestar Social y Estímulos-único entregable)</v>
      </c>
      <c r="I26" s="113">
        <f>VLOOKUP(B26,'PA GPS 2026 '!$E$4:$V$461,13,0)</f>
        <v>1</v>
      </c>
      <c r="J26" s="113" t="str">
        <f>VLOOKUP(B26,'PA GPS 2026 '!$E$4:$V$461,14,0)</f>
        <v>Númerica</v>
      </c>
      <c r="K26" s="114">
        <f>VLOOKUP(B26,'PA GPS 2026 '!$E$4:$V$461,16,0)</f>
        <v>46035</v>
      </c>
      <c r="L26" s="114">
        <f>VLOOKUP(B26,'PA GPS 2026 '!$E$4:$V$461,17,0)</f>
        <v>46052</v>
      </c>
      <c r="M26" s="122" t="str">
        <f>VLOOKUP(B26,'PA GPS 2026 '!$E$4:$V$461,18,0)</f>
        <v>117-GRUPO DE TRABAJO DE DESARROLLO DE TALENTO HUMANO</v>
      </c>
    </row>
    <row r="27" spans="1:13" ht="39" thickBot="1" x14ac:dyDescent="0.3">
      <c r="A27" s="133" t="str">
        <f>VLOOKUP(B27,'PA GPS 2026 '!$A$4:$D$461,4,0)</f>
        <v>Actividad propia</v>
      </c>
      <c r="B27" s="121" t="s">
        <v>122</v>
      </c>
      <c r="C27" s="194"/>
      <c r="D27" s="180" t="e">
        <f>VLOOKUP(B27,'Plantilla publicacion'!$A$3:$A$460,6,0)</f>
        <v>#REF!</v>
      </c>
      <c r="E27" s="180"/>
      <c r="F27" s="180"/>
      <c r="G27" s="180" t="e">
        <f>VLOOKUP(B27,'Plantilla publicacion'!$A$3:$A$460,7,0)</f>
        <v>#REF!</v>
      </c>
      <c r="H27" s="113" t="str">
        <f>VLOOKUP(B27,'PA GPS 2026 '!$E$4:$V$461,11,0)</f>
        <v>Realizar la Resolución de adopción del Plan de Bienestar Social y Estímulos y publicar el plan aprobado en la página web e intrasic (Resolución adoptando el Plan de Bienestar Social y Estímulos y Soporte de publicación del plan)</v>
      </c>
      <c r="I27" s="113">
        <f>VLOOKUP(B27,'PA GPS 2026 '!$E$4:$V$461,13,0)</f>
        <v>1</v>
      </c>
      <c r="J27" s="113" t="str">
        <f>VLOOKUP(B27,'PA GPS 2026 '!$E$4:$V$461,14,0)</f>
        <v>Númerica</v>
      </c>
      <c r="K27" s="114">
        <f>VLOOKUP(B27,'PA GPS 2026 '!$E$4:$V$461,16,0)</f>
        <v>46035</v>
      </c>
      <c r="L27" s="114">
        <f>VLOOKUP(B27,'PA GPS 2026 '!$E$4:$V$461,17,0)</f>
        <v>46052</v>
      </c>
      <c r="M27" s="122" t="str">
        <f>VLOOKUP(B27,'PA GPS 2026 '!$E$4:$V$461,18,0)</f>
        <v>117-GRUPO DE TRABAJO DE DESARROLLO DE TALENTO HUMANO</v>
      </c>
    </row>
    <row r="28" spans="1:13" s="8" customFormat="1" ht="51" customHeight="1" thickBot="1" x14ac:dyDescent="0.3">
      <c r="A28" s="133" t="str">
        <f>VLOOKUP(B28,'PA GPS 2026 '!$A$4:$D$461,4,0)</f>
        <v>Actividad propia</v>
      </c>
      <c r="B28" s="131" t="s">
        <v>1125</v>
      </c>
      <c r="C28" s="194"/>
      <c r="D28" s="180" t="e">
        <f>VLOOKUP(B28,'Plantilla publicacion'!$A$3:$A$465,6,0)</f>
        <v>#REF!</v>
      </c>
      <c r="E28" s="180" t="e">
        <f>VLOOKUP(B28,'Plantilla publicacion'!$A$3:$A$460,14,0)</f>
        <v>#REF!</v>
      </c>
      <c r="F28" s="180" t="e">
        <f>VLOOKUP(B28,'Plantilla publicacion'!$A$3:$A$460,15,0)</f>
        <v>#REF!</v>
      </c>
      <c r="G28" s="180" t="e">
        <f>VLOOKUP(B28,'Plantilla publicacion'!$A$3:$A$465,7,0)</f>
        <v>#REF!</v>
      </c>
      <c r="H28" s="127" t="str">
        <f>VLOOKUP(B28,'PA GPS 2026 '!$E$4:$V$461,11,0)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28" s="127">
        <f>VLOOKUP(B28,'PA GPS 2026 '!$E$4:$V$461,13,0)</f>
        <v>100</v>
      </c>
      <c r="J28" s="127" t="str">
        <f>VLOOKUP(B28,'PA GPS 2026 '!$E$4:$V$461,14,0)</f>
        <v>Porcentual</v>
      </c>
      <c r="K28" s="128">
        <f>VLOOKUP(B28,'PA GPS 2026 '!$E$4:$V$461,16,0)</f>
        <v>46055</v>
      </c>
      <c r="L28" s="128">
        <f>VLOOKUP(B28,'PA GPS 2026 '!$E$4:$V$461,17,0)</f>
        <v>46384</v>
      </c>
      <c r="M28" s="132" t="str">
        <f>VLOOKUP(B28,'PA GPS 2026 '!$E$4:$V$461,18,0)</f>
        <v>117-GRUPO DE TRABAJO DE DESARROLLO DE TALENTO HUMANO</v>
      </c>
    </row>
    <row r="29" spans="1:13" ht="26.25" thickBot="1" x14ac:dyDescent="0.3">
      <c r="A29" s="133" t="str">
        <f>VLOOKUP(B29,'PA GPS 2026 '!$A$4:$D$461,4,0)</f>
        <v>Producto</v>
      </c>
      <c r="B29" s="117" t="s">
        <v>124</v>
      </c>
      <c r="C29" s="195" t="str">
        <f>VLOOKUP(B29,'PA GPS 2026 '!$E$4:$V$461,10,0)</f>
        <v>Decreto 612 de 2018</v>
      </c>
      <c r="D29" s="197" t="str">
        <f>VLOOKUP(B29,'PA GPS 2026 '!$E$4:$V$461,3,0)</f>
        <v xml:space="preserve">Fortalecer la gestión de la información, el conocimiento y la innovación para optimizar la capacidad institucional 
</v>
      </c>
      <c r="E29" s="197" t="str">
        <f>VLOOKUP(B29,'PA GPS 2026 '!$E$4:$V$461,4,0)</f>
        <v xml:space="preserve">Cumplimiento de productos del PAI asociados a Fortalecer la gestión de la información, el conocimiento y la innovación para optimizar la capacidad institucional 
</v>
      </c>
      <c r="F29" s="197" t="str">
        <f>VLOOKUP(B29,'PA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9" s="197" t="str">
        <f>VLOOKUP(B29,'PA GPS 2026 '!$E$4:$V$461,8,0)</f>
        <v>FUNCIONAMIENTO</v>
      </c>
      <c r="H29" s="118" t="str">
        <f>VLOOKUP(B29,'PA GPS 2026 '!$E$4:$V$461,11,0)</f>
        <v>Plan de Capacitación, elaborado y ejecutado (Informe semestral de la ejecución del plan)</v>
      </c>
      <c r="I29" s="118">
        <f>VLOOKUP(B29,'PA GPS 2026 '!$E$4:$V$461,13,0)</f>
        <v>100</v>
      </c>
      <c r="J29" s="118" t="str">
        <f>VLOOKUP(B29,'PA GPS 2026 '!$E$4:$V$461,14,0)</f>
        <v>Porcentual</v>
      </c>
      <c r="K29" s="119">
        <f>VLOOKUP(B29,'PA GPS 2026 '!$E$4:$V$461,16,0)</f>
        <v>46035</v>
      </c>
      <c r="L29" s="119">
        <f>VLOOKUP(B29,'PA GPS 2026 '!$E$4:$V$461,17,0)</f>
        <v>46384</v>
      </c>
      <c r="M29" s="120" t="str">
        <f>VLOOKUP(B29,'PA GPS 2026 '!$E$4:$V$461,18,0)</f>
        <v>117-GRUPO DE TRABAJO DE DESARROLLO DE TALENTO HUMANO</v>
      </c>
    </row>
    <row r="30" spans="1:13" ht="39" thickBot="1" x14ac:dyDescent="0.3">
      <c r="A30" s="133" t="str">
        <f>VLOOKUP(B30,'PA GPS 2026 '!$A$4:$D$461,4,0)</f>
        <v>Actividad propia</v>
      </c>
      <c r="B30" s="121" t="s">
        <v>125</v>
      </c>
      <c r="C30" s="194"/>
      <c r="D30" s="180" t="e">
        <f>VLOOKUP(B30,'Plantilla publicacion'!$A$3:$A$460,6,0)</f>
        <v>#REF!</v>
      </c>
      <c r="E30" s="180"/>
      <c r="F30" s="180"/>
      <c r="G30" s="180" t="e">
        <f>VLOOKUP(B30,'Plantilla publicacion'!$A$3:$A$460,7,0)</f>
        <v>#REF!</v>
      </c>
      <c r="H30" s="113" t="str">
        <f>VLOOKUP(B30,'PA GPS 2026 '!$E$4:$V$461,11,0)</f>
        <v>Elaborar y presentar para aprobación del Comité Institucional de Gestión y Desempeño la propuesta del Plan de Capacitación (Acta de Comité Institucional de Gestión y Desempeño aprobando el Plan de Capacitación único entregable)</v>
      </c>
      <c r="I30" s="113">
        <f>VLOOKUP(B30,'PA GPS 2026 '!$E$4:$V$461,13,0)</f>
        <v>1</v>
      </c>
      <c r="J30" s="113" t="str">
        <f>VLOOKUP(B30,'PA GPS 2026 '!$E$4:$V$461,14,0)</f>
        <v>Númerica</v>
      </c>
      <c r="K30" s="114">
        <f>VLOOKUP(B30,'PA GPS 2026 '!$E$4:$V$461,16,0)</f>
        <v>46035</v>
      </c>
      <c r="L30" s="114">
        <f>VLOOKUP(B30,'PA GPS 2026 '!$E$4:$V$461,17,0)</f>
        <v>46052</v>
      </c>
      <c r="M30" s="122" t="str">
        <f>VLOOKUP(B30,'PA GPS 2026 '!$E$4:$V$461,18,0)</f>
        <v>117-GRUPO DE TRABAJO DE DESARROLLO DE TALENTO HUMANO</v>
      </c>
    </row>
    <row r="31" spans="1:13" s="8" customFormat="1" ht="51" customHeight="1" thickBot="1" x14ac:dyDescent="0.3">
      <c r="A31" s="133" t="str">
        <f>VLOOKUP(B31,'PA GPS 2026 '!$A$4:$D$461,4,0)</f>
        <v>Actividad propia</v>
      </c>
      <c r="B31" s="121" t="s">
        <v>126</v>
      </c>
      <c r="C31" s="194" t="str">
        <f>VLOOKUP(B31,'PA GPS 2026 '!$E$4:$N$461,10,0)</f>
        <v>N/A</v>
      </c>
      <c r="D31" s="180" t="e">
        <f>VLOOKUP(B31,'Plantilla publicacion'!$A$3:$A$465,6,0)</f>
        <v>#REF!</v>
      </c>
      <c r="E31" s="180" t="e">
        <f>VLOOKUP(B31,'Plantilla publicacion'!$A$3:$A$460,14,0)</f>
        <v>#REF!</v>
      </c>
      <c r="F31" s="180" t="e">
        <f>VLOOKUP(B31,'Plantilla publicacion'!$A$3:$A$460,15,0)</f>
        <v>#REF!</v>
      </c>
      <c r="G31" s="180" t="e">
        <f>VLOOKUP(B31,'Plantilla publicacion'!$A$3:$A$465,7,0)</f>
        <v>#REF!</v>
      </c>
      <c r="H31" s="113" t="str">
        <f>VLOOKUP(B31,'PA GPS 2026 '!$E$4:$V$461,11,0)</f>
        <v>Realizar la Resolución de adopción del Plan de Capacitación y publicar el plan aprobado en la página web e intrasic (Resolución adoptando el Plan de Capacitación-único entregable)</v>
      </c>
      <c r="I31" s="113">
        <f>VLOOKUP(B31,'PA GPS 2026 '!$E$4:$V$461,13,0)</f>
        <v>1</v>
      </c>
      <c r="J31" s="113" t="str">
        <f>VLOOKUP(B31,'PA GPS 2026 '!$E$4:$V$461,14,0)</f>
        <v>Númerica</v>
      </c>
      <c r="K31" s="114">
        <f>VLOOKUP(B31,'PA GPS 2026 '!$E$4:$V$461,16,0)</f>
        <v>46035</v>
      </c>
      <c r="L31" s="114">
        <f>VLOOKUP(B31,'PA GPS 2026 '!$E$4:$V$461,17,0)</f>
        <v>46052</v>
      </c>
      <c r="M31" s="122" t="str">
        <f>VLOOKUP(B31,'PA GPS 2026 '!$E$4:$V$461,18,0)</f>
        <v>117-GRUPO DE TRABAJO DE DESARROLLO DE TALENTO HUMANO</v>
      </c>
    </row>
    <row r="32" spans="1:13" ht="39" thickBot="1" x14ac:dyDescent="0.3">
      <c r="A32" s="133" t="str">
        <f>VLOOKUP(B32,'PA GPS 2026 '!$A$4:$D$461,4,0)</f>
        <v>Actividad propia</v>
      </c>
      <c r="B32" s="123" t="s">
        <v>127</v>
      </c>
      <c r="C32" s="196"/>
      <c r="D32" s="198" t="e">
        <f>VLOOKUP(B32,'Plantilla publicacion'!$A$3:$A$460,6,0)</f>
        <v>#REF!</v>
      </c>
      <c r="E32" s="198"/>
      <c r="F32" s="198"/>
      <c r="G32" s="198" t="e">
        <f>VLOOKUP(B32,'Plantilla publicacion'!$A$3:$A$460,7,0)</f>
        <v>#REF!</v>
      </c>
      <c r="H32" s="124" t="str">
        <f>VLOOKUP(B32,'PA GPS 2026 '!$E$4:$V$461,11,0)</f>
        <v>Ejecutar el  Plan de Capacitación (Listas de asistencia cuando aplique, captura de pantalla de la reunión de capacitaciones cuando aplique e informe semestral de las actividades realizadas)</v>
      </c>
      <c r="I32" s="124">
        <f>VLOOKUP(B32,'PA GPS 2026 '!$E$4:$V$461,13,0)</f>
        <v>100</v>
      </c>
      <c r="J32" s="124" t="str">
        <f>VLOOKUP(B32,'PA GPS 2026 '!$E$4:$V$461,14,0)</f>
        <v>Porcentual</v>
      </c>
      <c r="K32" s="125">
        <f>VLOOKUP(B32,'PA GPS 2026 '!$E$4:$V$461,16,0)</f>
        <v>46055</v>
      </c>
      <c r="L32" s="125">
        <f>VLOOKUP(B32,'PA GPS 2026 '!$E$4:$V$461,17,0)</f>
        <v>46384</v>
      </c>
      <c r="M32" s="126" t="str">
        <f>VLOOKUP(B32,'PA GPS 2026 '!$E$4:$V$461,18,0)</f>
        <v>117-GRUPO DE TRABAJO DE DESARROLLO DE TALENTO HUMANO</v>
      </c>
    </row>
    <row r="33" spans="1:13" ht="25.5" customHeight="1" thickBot="1" x14ac:dyDescent="0.3">
      <c r="A33" s="133" t="str">
        <f>VLOOKUP(B33,'PA GPS 2026 '!$A$4:$D$461,4,0)</f>
        <v>Producto</v>
      </c>
      <c r="B33" s="129" t="s">
        <v>128</v>
      </c>
      <c r="C33" s="194" t="str">
        <f>VLOOKUP(B33,'PA GPS 2026 '!$E$4:$V$461,10,0)</f>
        <v>Decreto 612 de 2018</v>
      </c>
      <c r="D33" s="180" t="str">
        <f>VLOOKUP(B33,'PA GPS 2026 '!$E$4:$V$461,3,0)</f>
        <v xml:space="preserve">Fortalecer la gestión de la información, el conocimiento y la innovación para optimizar la capacidad institucional 
</v>
      </c>
      <c r="E33" s="180" t="str">
        <f>VLOOKUP(B33,'PA GPS 2026 '!$E$4:$V$461,4,0)</f>
        <v xml:space="preserve">Cumplimiento de productos del PAI asociados a Fortalecer la gestión de la información, el conocimiento y la innovación para optimizar la capacidad institucional 
</v>
      </c>
      <c r="F33" s="180" t="str">
        <f>VLOOKUP(B33,'PA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3" s="180" t="str">
        <f>VLOOKUP(B33,'PA GPS 2026 '!$E$4:$V$461,8,0)</f>
        <v>FUNCIONAMIENTO</v>
      </c>
      <c r="H33" s="115" t="str">
        <f>VLOOKUP(B33,'PA GPS 2026 '!$E$4:$V$461,11,0)</f>
        <v>Plan de Seguridad y Salud en el Trabajo SST, elaborado y ejecutado (Informe semestral de la ejecución del plan)</v>
      </c>
      <c r="I33" s="115">
        <f>VLOOKUP(B33,'PA GPS 2026 '!$E$4:$V$461,13,0)</f>
        <v>100</v>
      </c>
      <c r="J33" s="115" t="str">
        <f>VLOOKUP(B33,'PA GPS 2026 '!$E$4:$V$461,14,0)</f>
        <v>Porcentual</v>
      </c>
      <c r="K33" s="116">
        <f>VLOOKUP(B33,'PA GPS 2026 '!$E$4:$V$461,16,0)</f>
        <v>46035</v>
      </c>
      <c r="L33" s="116">
        <f>VLOOKUP(B33,'PA GPS 2026 '!$E$4:$V$461,17,0)</f>
        <v>46384</v>
      </c>
      <c r="M33" s="130" t="str">
        <f>VLOOKUP(B33,'PA GPS 2026 '!$E$4:$V$461,18,0)</f>
        <v>117-GRUPO DE TRABAJO DE DESARROLLO DE TALENTO HUMANO</v>
      </c>
    </row>
    <row r="34" spans="1:13" ht="26.25" thickBot="1" x14ac:dyDescent="0.3">
      <c r="A34" s="133" t="str">
        <f>VLOOKUP(B34,'PA GPS 2026 '!$A$4:$D$461,4,0)</f>
        <v>Actividad propia</v>
      </c>
      <c r="B34" s="121" t="s">
        <v>129</v>
      </c>
      <c r="C34" s="194"/>
      <c r="D34" s="180" t="str">
        <f>VLOOKUP(B34,'PA GPS 2026 '!$E$4:$V$461,3,0)</f>
        <v>N/A</v>
      </c>
      <c r="E34" s="180" t="str">
        <f>VLOOKUP(B34,'PA GPS 2026 '!$E$4:$V$461,4,0)</f>
        <v>N/A</v>
      </c>
      <c r="F34" s="180" t="str">
        <f>VLOOKUP(B34,'PA GPS 2026 '!$E$4:$V$461,5,0)</f>
        <v>N/A</v>
      </c>
      <c r="G34" s="180" t="str">
        <f>VLOOKUP(B34,'PA GPS 2026 '!$E$4:$V$461,8,0)</f>
        <v>N/A</v>
      </c>
      <c r="H34" s="113" t="str">
        <f>VLOOKUP(B34,'PA GPS 2026 '!$E$4:$V$461,11,0)</f>
        <v>Realizar la resolución de adopción del Plan de Trabajo de SST (Resolución adoptando el Plan de SST-único entregable)</v>
      </c>
      <c r="I34" s="113">
        <f>VLOOKUP(B34,'PA GPS 2026 '!$E$4:$V$461,13,0)</f>
        <v>1</v>
      </c>
      <c r="J34" s="113" t="str">
        <f>VLOOKUP(B34,'PA GPS 2026 '!$E$4:$V$461,14,0)</f>
        <v>Númerica</v>
      </c>
      <c r="K34" s="114">
        <f>VLOOKUP(B34,'PA GPS 2026 '!$E$4:$V$461,16,0)</f>
        <v>46035</v>
      </c>
      <c r="L34" s="114">
        <f>VLOOKUP(B34,'PA GPS 2026 '!$E$4:$V$461,17,0)</f>
        <v>46052</v>
      </c>
      <c r="M34" s="122" t="str">
        <f>VLOOKUP(B34,'PA GPS 2026 '!$E$4:$V$461,18,0)</f>
        <v>117-GRUPO DE TRABAJO DE DESARROLLO DE TALENTO HUMANO</v>
      </c>
    </row>
    <row r="35" spans="1:13" s="8" customFormat="1" ht="51" customHeight="1" thickBot="1" x14ac:dyDescent="0.3">
      <c r="A35" s="133" t="str">
        <f>VLOOKUP(B35,'PA GPS 2026 '!$A$4:$D$461,4,0)</f>
        <v>Actividad propia</v>
      </c>
      <c r="B35" s="131" t="s">
        <v>130</v>
      </c>
      <c r="C35" s="194"/>
      <c r="D35" s="180" t="str">
        <f>VLOOKUP(B35,'PA GPS 2026 '!$E$4:$V$461,3,0)</f>
        <v>N/A</v>
      </c>
      <c r="E35" s="180" t="str">
        <f>VLOOKUP(B35,'PA GPS 2026 '!$E$4:$V$461,4,0)</f>
        <v>N/A</v>
      </c>
      <c r="F35" s="180" t="str">
        <f>VLOOKUP(B35,'PA GPS 2026 '!$E$4:$V$461,5,0)</f>
        <v>N/A</v>
      </c>
      <c r="G35" s="180" t="str">
        <f>VLOOKUP(B35,'PA GPS 2026 '!$E$4:$V$461,8,0)</f>
        <v>N/A</v>
      </c>
      <c r="H35" s="127" t="str">
        <f>VLOOKUP(B35,'PA GPS 2026 '!$E$4:$V$461,11,0)</f>
        <v>Cumplir con la ejecución del Plan de  Trabajo de SST (Captura de publicación de actividades de Seguridad y Salud en el Trabajo, cuando aplique/ Listas de asistencia a actividades de Seguridad y Salud en el Trabajo, cuando aplique y informe semestral de las actividades realizadas)</v>
      </c>
      <c r="I35" s="127">
        <f>VLOOKUP(B35,'PA GPS 2026 '!$E$4:$V$461,13,0)</f>
        <v>100</v>
      </c>
      <c r="J35" s="127" t="str">
        <f>VLOOKUP(B35,'PA GPS 2026 '!$E$4:$V$461,14,0)</f>
        <v>Porcentual</v>
      </c>
      <c r="K35" s="128">
        <f>VLOOKUP(B35,'PA GPS 2026 '!$E$4:$V$461,16,0)</f>
        <v>46055</v>
      </c>
      <c r="L35" s="128">
        <f>VLOOKUP(B35,'PA GPS 2026 '!$E$4:$V$461,17,0)</f>
        <v>46384</v>
      </c>
      <c r="M35" s="132" t="str">
        <f>VLOOKUP(B35,'PA GPS 2026 '!$E$4:$V$461,18,0)</f>
        <v>117-GRUPO DE TRABAJO DE DESARROLLO DE TALENTO HUMANO</v>
      </c>
    </row>
    <row r="36" spans="1:13" ht="26.25" thickBot="1" x14ac:dyDescent="0.3">
      <c r="A36" s="133" t="str">
        <f>VLOOKUP(B36,'PA GPS 2026 '!$A$4:$D$461,4,0)</f>
        <v>Producto</v>
      </c>
      <c r="B36" s="117" t="s">
        <v>1566</v>
      </c>
      <c r="C36" s="195" t="str">
        <f>VLOOKUP(B36,'PA GPS 2026 '!$E$4:$V$461,10,0)</f>
        <v>N/A</v>
      </c>
      <c r="D36" s="197" t="str">
        <f>VLOOKUP(B36,'PA GPS 2026 '!$E$4:$V$461,3,0)</f>
        <v xml:space="preserve">Fortalecer la gestión de la información, el conocimiento y la innovación para optimizar la capacidad institucional 
</v>
      </c>
      <c r="E36" s="197" t="str">
        <f>VLOOKUP(B36,'PA GPS 2026 '!$E$4:$V$461,4,0)</f>
        <v xml:space="preserve">Cumplimiento de productos del PAI asociados a Fortalecer la gestión de la información, el conocimiento y la innovación para optimizar la capacidad institucional 
</v>
      </c>
      <c r="F36" s="197" t="str">
        <f>VLOOKUP(B36,'PA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6" s="197" t="str">
        <f>VLOOKUP(B36,'PA GPS 2026 '!$E$4:$V$461,8,0)</f>
        <v>N/A</v>
      </c>
      <c r="H36" s="118" t="str">
        <f>VLOOKUP(B36,'PA GPS 2026 '!$E$4:$V$461,11,0)</f>
        <v>Plan de capacitaciones implementado (Cronograma trimestral de planeación y seguimiento)</v>
      </c>
      <c r="I36" s="118">
        <f>VLOOKUP(B36,'PA GPS 2026 '!$E$4:$V$461,13,0)</f>
        <v>100</v>
      </c>
      <c r="J36" s="118" t="str">
        <f>VLOOKUP(B36,'PA GPS 2026 '!$E$4:$V$461,14,0)</f>
        <v>Porcentual</v>
      </c>
      <c r="K36" s="119">
        <f>VLOOKUP(B36,'PA GPS 2026 '!$E$4:$V$461,16,0)</f>
        <v>46055</v>
      </c>
      <c r="L36" s="119">
        <f>VLOOKUP(B36,'PA GPS 2026 '!$E$4:$V$461,17,0)</f>
        <v>46356</v>
      </c>
      <c r="M36" s="120" t="str">
        <f>VLOOKUP(B36,'PA GPS 2026 '!$E$4:$V$461,18,0)</f>
        <v>130-DIRECCIÓN FINANCIERA</v>
      </c>
    </row>
    <row r="37" spans="1:13" ht="39" thickBot="1" x14ac:dyDescent="0.3">
      <c r="A37" s="133" t="str">
        <f>VLOOKUP(B37,'PA GPS 2026 '!$A$4:$D$461,4,0)</f>
        <v>Actividad propia</v>
      </c>
      <c r="B37" s="121" t="s">
        <v>1569</v>
      </c>
      <c r="C37" s="194"/>
      <c r="D37" s="180" t="str">
        <f>VLOOKUP(B37,'PA GPS 2026 '!$E$4:$V$461,3,0)</f>
        <v>N/A</v>
      </c>
      <c r="E37" s="180" t="str">
        <f>VLOOKUP(B37,'PA GPS 2026 '!$E$4:$V$461,4,0)</f>
        <v>N/A</v>
      </c>
      <c r="F37" s="180" t="str">
        <f>VLOOKUP(B37,'PA GPS 2026 '!$E$4:$V$461,5,0)</f>
        <v>N/A</v>
      </c>
      <c r="G37" s="180" t="str">
        <f>VLOOKUP(B37,'PA GPS 2026 '!$E$4:$V$461,8,0)</f>
        <v>N/A</v>
      </c>
      <c r="H37" s="113" t="str">
        <f>VLOOKUP(B37,'PA GPS 2026 '!$E$4:$V$461,11,0)</f>
        <v>Crear una subcarpeta denominada "Capacitaciones" en la carpeta del servidor asignada a la Dirección Financiera (10.20.100.241) (Captura que evidencie la creación de la Subcarpeta y sus contenidos)</v>
      </c>
      <c r="I37" s="113">
        <f>VLOOKUP(B37,'PA GPS 2026 '!$E$4:$V$461,13,0)</f>
        <v>1</v>
      </c>
      <c r="J37" s="113" t="str">
        <f>VLOOKUP(B37,'PA GPS 2026 '!$E$4:$V$461,14,0)</f>
        <v>Númerica</v>
      </c>
      <c r="K37" s="114">
        <f>VLOOKUP(B37,'PA GPS 2026 '!$E$4:$V$461,16,0)</f>
        <v>46055</v>
      </c>
      <c r="L37" s="114">
        <f>VLOOKUP(B37,'PA GPS 2026 '!$E$4:$V$461,17,0)</f>
        <v>46080</v>
      </c>
      <c r="M37" s="122" t="str">
        <f>VLOOKUP(B37,'PA GPS 2026 '!$E$4:$V$461,18,0)</f>
        <v>130-DIRECCIÓN FINANCIERA</v>
      </c>
    </row>
    <row r="38" spans="1:13" ht="64.5" thickBot="1" x14ac:dyDescent="0.3">
      <c r="A38" s="133" t="str">
        <f>VLOOKUP(B38,'PA GPS 2026 '!$A$4:$D$461,4,0)</f>
        <v>Actividad propia</v>
      </c>
      <c r="B38" s="123" t="s">
        <v>1572</v>
      </c>
      <c r="C38" s="196"/>
      <c r="D38" s="198" t="str">
        <f>VLOOKUP(B38,'PA GPS 2026 '!$E$4:$V$461,3,0)</f>
        <v>N/A</v>
      </c>
      <c r="E38" s="198" t="str">
        <f>VLOOKUP(B38,'PA GPS 2026 '!$E$4:$V$461,4,0)</f>
        <v>N/A</v>
      </c>
      <c r="F38" s="198" t="str">
        <f>VLOOKUP(B38,'PA GPS 2026 '!$E$4:$V$461,5,0)</f>
        <v>N/A</v>
      </c>
      <c r="G38" s="198" t="str">
        <f>VLOOKUP(B38,'PA GPS 2026 '!$E$4:$V$461,8,0)</f>
        <v>N/A</v>
      </c>
      <c r="H38" s="124" t="str">
        <f>VLOOKUP(B38,'PA GPS 2026 '!$E$4:$V$461,11,0)</f>
        <v>Elaborar  un cronograma trimestral de las capacitaciones relacionadas con los temas a cargo de la Dirección con el fin de nombrar un líder que se encarga de coordinar las convocatorias, almacenar las memorias de las capacitaciones y efectuar las socializaciones de las temáticas al interior de la Dirección Financiera (Cronograma elaborado)</v>
      </c>
      <c r="I38" s="124">
        <f>VLOOKUP(B38,'PA GPS 2026 '!$E$4:$V$461,13,0)</f>
        <v>1</v>
      </c>
      <c r="J38" s="124" t="str">
        <f>VLOOKUP(B38,'PA GPS 2026 '!$E$4:$V$461,14,0)</f>
        <v>Númerica</v>
      </c>
      <c r="K38" s="125">
        <f>VLOOKUP(B38,'PA GPS 2026 '!$E$4:$V$461,16,0)</f>
        <v>46055</v>
      </c>
      <c r="L38" s="125">
        <f>VLOOKUP(B38,'PA GPS 2026 '!$E$4:$V$461,17,0)</f>
        <v>46356</v>
      </c>
      <c r="M38" s="126" t="str">
        <f>VLOOKUP(B38,'PA GPS 2026 '!$E$4:$V$461,18,0)</f>
        <v>130-DIRECCIÓN FINANCIERA</v>
      </c>
    </row>
  </sheetData>
  <autoFilter ref="A9:M38" xr:uid="{9219754B-10FF-474F-854A-1FEB24BAF3C0}"/>
  <mergeCells count="46">
    <mergeCell ref="C36:C38"/>
    <mergeCell ref="D36:D38"/>
    <mergeCell ref="E36:E38"/>
    <mergeCell ref="F36:F38"/>
    <mergeCell ref="G36:G38"/>
    <mergeCell ref="C29:C32"/>
    <mergeCell ref="D29:D32"/>
    <mergeCell ref="E29:E32"/>
    <mergeCell ref="F29:F32"/>
    <mergeCell ref="G29:G32"/>
    <mergeCell ref="C33:C35"/>
    <mergeCell ref="D33:D35"/>
    <mergeCell ref="E33:E35"/>
    <mergeCell ref="F33:F35"/>
    <mergeCell ref="G33:G35"/>
    <mergeCell ref="C25:C28"/>
    <mergeCell ref="D25:D28"/>
    <mergeCell ref="E25:E28"/>
    <mergeCell ref="F25:F28"/>
    <mergeCell ref="G25:G28"/>
    <mergeCell ref="C22:C24"/>
    <mergeCell ref="D22:D24"/>
    <mergeCell ref="E22:E24"/>
    <mergeCell ref="F22:F24"/>
    <mergeCell ref="G22:G24"/>
    <mergeCell ref="C16:C18"/>
    <mergeCell ref="D16:D18"/>
    <mergeCell ref="G16:G18"/>
    <mergeCell ref="F16:F18"/>
    <mergeCell ref="E16:E18"/>
    <mergeCell ref="C19:C21"/>
    <mergeCell ref="D19:D21"/>
    <mergeCell ref="E19:E21"/>
    <mergeCell ref="F19:F21"/>
    <mergeCell ref="G19:G21"/>
    <mergeCell ref="F13:F15"/>
    <mergeCell ref="G13:G15"/>
    <mergeCell ref="B4:M4"/>
    <mergeCell ref="B6:M6"/>
    <mergeCell ref="B7:M7"/>
    <mergeCell ref="B8:D8"/>
    <mergeCell ref="G8:M8"/>
    <mergeCell ref="D5:L5"/>
    <mergeCell ref="C13:C15"/>
    <mergeCell ref="D13:D15"/>
    <mergeCell ref="E13:E15"/>
  </mergeCells>
  <conditionalFormatting sqref="B13">
    <cfRule type="cellIs" dxfId="46" priority="35" operator="equal">
      <formula>0</formula>
    </cfRule>
  </conditionalFormatting>
  <conditionalFormatting sqref="B16">
    <cfRule type="cellIs" dxfId="45" priority="16" operator="equal">
      <formula>0</formula>
    </cfRule>
  </conditionalFormatting>
  <conditionalFormatting sqref="B20">
    <cfRule type="cellIs" dxfId="44" priority="44" operator="equal">
      <formula>0</formula>
    </cfRule>
  </conditionalFormatting>
  <conditionalFormatting sqref="B25">
    <cfRule type="cellIs" dxfId="43" priority="43" operator="equal">
      <formula>0</formula>
    </cfRule>
  </conditionalFormatting>
  <conditionalFormatting sqref="B28">
    <cfRule type="cellIs" dxfId="42" priority="31" operator="equal">
      <formula>0</formula>
    </cfRule>
  </conditionalFormatting>
  <conditionalFormatting sqref="B31">
    <cfRule type="cellIs" dxfId="41" priority="41" operator="equal">
      <formula>0</formula>
    </cfRule>
  </conditionalFormatting>
  <conditionalFormatting sqref="B35">
    <cfRule type="cellIs" dxfId="40" priority="21" operator="equal">
      <formula>0</formula>
    </cfRule>
  </conditionalFormatting>
  <conditionalFormatting sqref="N13:XFD13">
    <cfRule type="cellIs" dxfId="39" priority="77" operator="equal">
      <formula>0</formula>
    </cfRule>
  </conditionalFormatting>
  <conditionalFormatting sqref="N16:XFD16">
    <cfRule type="cellIs" dxfId="38" priority="76" operator="equal">
      <formula>0</formula>
    </cfRule>
  </conditionalFormatting>
  <conditionalFormatting sqref="N20:XFD20">
    <cfRule type="cellIs" dxfId="37" priority="75" operator="equal">
      <formula>0</formula>
    </cfRule>
  </conditionalFormatting>
  <conditionalFormatting sqref="N25:XFD25">
    <cfRule type="cellIs" dxfId="36" priority="74" operator="equal">
      <formula>0</formula>
    </cfRule>
  </conditionalFormatting>
  <conditionalFormatting sqref="N28:XFD28">
    <cfRule type="cellIs" dxfId="35" priority="73" operator="equal">
      <formula>0</formula>
    </cfRule>
  </conditionalFormatting>
  <conditionalFormatting sqref="N31:XFD31">
    <cfRule type="cellIs" dxfId="34" priority="72" operator="equal">
      <formula>0</formula>
    </cfRule>
  </conditionalFormatting>
  <conditionalFormatting sqref="N35:XFD35">
    <cfRule type="cellIs" dxfId="33" priority="71" operator="equal">
      <formula>0</formula>
    </cfRule>
  </conditionalFormatting>
  <dataValidations count="1">
    <dataValidation type="list" allowBlank="1" showInputMessage="1" showErrorMessage="1" sqref="C10 C29:C31 C22 C25 C13:C20 C33 C36 A10:B38" xr:uid="{7B61310B-3613-49EF-90BA-D7FDDB2A9C61}">
      <formula1>politicas</formula1>
    </dataValidation>
  </dataValidations>
  <pageMargins left="0.70866141732283472" right="0.70866141732283472" top="0.74803149606299213" bottom="0.74803149606299213" header="0.31496062992125984" footer="0.31496062992125984"/>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075-C2AA-412F-846D-DFC3D162D202}">
  <sheetPr codeName="Hoja5"/>
  <dimension ref="A1:M54"/>
  <sheetViews>
    <sheetView showGridLines="0" view="pageBreakPreview" topLeftCell="B1" zoomScale="74" zoomScaleNormal="110" zoomScaleSheetLayoutView="100" workbookViewId="0">
      <selection activeCell="E2" sqref="E2"/>
    </sheetView>
  </sheetViews>
  <sheetFormatPr baseColWidth="10" defaultRowHeight="15" x14ac:dyDescent="0.25"/>
  <cols>
    <col min="1" max="1" width="19.140625" style="5" hidden="1" customWidth="1"/>
    <col min="2" max="2" width="12.42578125" style="5" customWidth="1"/>
    <col min="3" max="3" width="39.5703125" style="5" customWidth="1"/>
    <col min="4" max="4" width="25" style="1" customWidth="1"/>
    <col min="5" max="5" width="44.85546875" style="1" customWidth="1"/>
    <col min="6" max="6" width="57.5703125" style="1" customWidth="1"/>
    <col min="7" max="7" width="33.7109375" style="1" bestFit="1" customWidth="1"/>
    <col min="8" max="8" width="64.140625" style="5" customWidth="1"/>
    <col min="9" max="9" width="9.28515625" style="5" customWidth="1"/>
    <col min="10" max="10" width="12" style="5" customWidth="1"/>
    <col min="11" max="11" width="13.7109375" style="4" customWidth="1"/>
    <col min="12" max="12" width="14.140625" style="4" customWidth="1"/>
    <col min="13" max="13" width="73.28515625" style="1" customWidth="1"/>
    <col min="14" max="16384" width="11.42578125" style="5"/>
  </cols>
  <sheetData>
    <row r="1" spans="1:13" ht="24" customHeight="1" x14ac:dyDescent="0.25">
      <c r="B1" s="199"/>
      <c r="C1" s="199"/>
      <c r="D1" s="200"/>
      <c r="E1" s="27"/>
      <c r="F1" s="27"/>
      <c r="H1" s="68"/>
      <c r="I1" s="68"/>
      <c r="J1" s="68"/>
      <c r="K1" s="98"/>
      <c r="L1" s="98"/>
      <c r="M1" s="68"/>
    </row>
    <row r="2" spans="1:13" ht="24" customHeight="1" x14ac:dyDescent="0.25">
      <c r="B2" s="173"/>
      <c r="C2" s="173"/>
      <c r="D2" s="173"/>
      <c r="E2" s="79" t="s">
        <v>1644</v>
      </c>
      <c r="F2" s="30"/>
      <c r="G2" s="80"/>
      <c r="H2" s="70"/>
      <c r="I2" s="70"/>
      <c r="J2" s="70"/>
      <c r="K2" s="99"/>
      <c r="L2" s="99"/>
      <c r="M2" s="70"/>
    </row>
    <row r="3" spans="1:13" ht="24" customHeight="1" x14ac:dyDescent="0.25">
      <c r="B3" s="201"/>
      <c r="C3" s="201"/>
      <c r="D3" s="202"/>
      <c r="E3" s="28"/>
      <c r="F3" s="28"/>
      <c r="G3" s="81"/>
      <c r="H3" s="72"/>
      <c r="I3" s="72"/>
      <c r="J3" s="72"/>
      <c r="K3" s="100"/>
      <c r="L3" s="100"/>
      <c r="M3" s="72"/>
    </row>
    <row r="4" spans="1:13" ht="32.25" customHeight="1" x14ac:dyDescent="0.25">
      <c r="B4" s="203" t="s">
        <v>512</v>
      </c>
      <c r="C4" s="203"/>
      <c r="D4" s="203"/>
      <c r="E4" s="203"/>
      <c r="F4" s="203"/>
      <c r="G4" s="203"/>
      <c r="H4" s="203"/>
      <c r="I4" s="203"/>
      <c r="J4" s="203"/>
      <c r="K4" s="203"/>
      <c r="L4" s="203"/>
      <c r="M4" s="204"/>
    </row>
    <row r="5" spans="1:13" ht="66.75" customHeight="1" x14ac:dyDescent="0.25">
      <c r="B5" s="6"/>
      <c r="C5" s="6"/>
      <c r="D5" s="206" t="s">
        <v>513</v>
      </c>
      <c r="E5" s="206"/>
      <c r="F5" s="206"/>
      <c r="G5" s="206"/>
      <c r="H5" s="206"/>
      <c r="I5" s="206"/>
      <c r="J5" s="206"/>
      <c r="K5" s="206"/>
      <c r="L5" s="206"/>
      <c r="M5" s="6"/>
    </row>
    <row r="6" spans="1:13" ht="28.5" customHeight="1" thickBot="1" x14ac:dyDescent="0.3">
      <c r="B6" s="205" t="str">
        <f>CONCATENATE(COUNTIF(A8:A58,"producto")," PRODUCTOS")</f>
        <v>9 PRODUCTOS</v>
      </c>
      <c r="C6" s="205"/>
      <c r="D6" s="205"/>
      <c r="E6" s="205"/>
      <c r="F6" s="205"/>
      <c r="G6" s="205"/>
      <c r="H6" s="205"/>
      <c r="I6" s="205"/>
      <c r="J6" s="205"/>
      <c r="K6" s="205"/>
      <c r="L6" s="205"/>
      <c r="M6" s="205"/>
    </row>
    <row r="7" spans="1:13" ht="48" customHeight="1" thickBot="1" x14ac:dyDescent="0.3">
      <c r="B7" s="46" t="s">
        <v>57</v>
      </c>
      <c r="C7" s="47" t="s">
        <v>540</v>
      </c>
      <c r="D7" s="47" t="s">
        <v>0</v>
      </c>
      <c r="E7" s="47" t="s">
        <v>506</v>
      </c>
      <c r="F7" s="47" t="s">
        <v>542</v>
      </c>
      <c r="G7" s="47" t="s">
        <v>1</v>
      </c>
      <c r="H7" s="47" t="s">
        <v>2</v>
      </c>
      <c r="I7" s="47" t="s">
        <v>3</v>
      </c>
      <c r="J7" s="47" t="s">
        <v>4</v>
      </c>
      <c r="K7" s="48" t="s">
        <v>5</v>
      </c>
      <c r="L7" s="48" t="s">
        <v>6</v>
      </c>
      <c r="M7" s="49" t="s">
        <v>7</v>
      </c>
    </row>
    <row r="8" spans="1:13" s="8" customFormat="1" ht="31.5" customHeight="1" thickBot="1" x14ac:dyDescent="0.3">
      <c r="A8" s="133" t="str">
        <f>VLOOKUP(B8,'PA GPS 2026 '!$A$4:$D$461,4,0)</f>
        <v>Producto</v>
      </c>
      <c r="B8" s="136" t="s">
        <v>327</v>
      </c>
      <c r="C8" s="195" t="str">
        <f>VLOOKUP(B8,'PA GPS 2026 '!$E$4:$V$461,10,0)</f>
        <v>Programa de transparencia y etica pública</v>
      </c>
      <c r="D8" s="195" t="str">
        <f>VLOOKUP(B8,'PA GPS 2026 '!$E$4:$V$461,3,0)</f>
        <v xml:space="preserve">Fortalecer la gestión de la información, el conocimiento y la innovación para optimizar la capacidad institucional 
</v>
      </c>
      <c r="E8" s="195" t="str">
        <f>VLOOKUP(B8,'PA GPS 2026 '!$E$4:$V$461,4,0)</f>
        <v xml:space="preserve">Cumplimiento de productos del PAI asociados a Fortalecer la gestión de la información, el conocimiento y la innovación para optimizar la capacidad institucional 
</v>
      </c>
      <c r="F8" s="195" t="str">
        <f>VLOOKUP(B8,'PA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8" s="195" t="str">
        <f>VLOOKUP(B8,'PA GPS 2026 '!$E$4:$V$461,8,0)</f>
        <v>FUNCIONAMIENTO</v>
      </c>
      <c r="H8" s="118" t="str">
        <f>VLOOKUP(B8,'PA GPS 2026 '!$E$4:$V$461,11,0)</f>
        <v>Metodología de costeo de trámites aplicada. (Costeos aplicados y publicados)</v>
      </c>
      <c r="I8" s="118">
        <f>VLOOKUP(B8,'PA GPS 2026 '!$E$4:$V$461,13,0)</f>
        <v>6</v>
      </c>
      <c r="J8" s="118" t="str">
        <f>VLOOKUP(B8,'PA GPS 2026 '!$E$4:$V$461,14,0)</f>
        <v>Númerica</v>
      </c>
      <c r="K8" s="119">
        <f>VLOOKUP(B8,'PA GPS 2026 '!$E$4:$V$461,16,0)</f>
        <v>46055</v>
      </c>
      <c r="L8" s="119">
        <f>VLOOKUP(B8,'PA GPS 2026 '!$E$4:$V$461,17,0)</f>
        <v>46325</v>
      </c>
      <c r="M8" s="120" t="str">
        <f>VLOOKUP(B8,'PA GPS 2026 '!$E$4:$V$461,18,0)</f>
        <v>30-OFICINA ASESORA DE PLANEACIÓN</v>
      </c>
    </row>
    <row r="9" spans="1:13" ht="40.5" customHeight="1" thickBot="1" x14ac:dyDescent="0.3">
      <c r="A9" s="133" t="str">
        <f>VLOOKUP(B9,'PA GPS 2026 '!$A$4:$D$461,4,0)</f>
        <v>Actividad propia</v>
      </c>
      <c r="B9" s="137" t="s">
        <v>328</v>
      </c>
      <c r="C9" s="194"/>
      <c r="D9" s="194" t="str">
        <f>VLOOKUP(B9,'PA GPS 2026 '!$E$4:$V$461,3,0)</f>
        <v>N/A</v>
      </c>
      <c r="E9" s="194" t="str">
        <f>VLOOKUP(B9,'PA GPS 2026 '!$E$4:$V$461,4,0)</f>
        <v>N/A</v>
      </c>
      <c r="F9" s="194" t="str">
        <f>VLOOKUP(B9,'PA GPS 2026 '!$E$4:$V$461,5,0)</f>
        <v>N/A</v>
      </c>
      <c r="G9" s="194" t="str">
        <f>VLOOKUP(B9,'PA GPS 2026 '!$E$4:$V$461,8,0)</f>
        <v>N/A</v>
      </c>
      <c r="H9" s="113" t="str">
        <f>VLOOKUP(B9,'PA GPS 2026 '!$E$4:$V$461,11,0)</f>
        <v>Definir listado de trámites priorizados. (listado definido)</v>
      </c>
      <c r="I9" s="113">
        <f>VLOOKUP(B9,'PA GPS 2026 '!$E$4:$V$461,13,0)</f>
        <v>1</v>
      </c>
      <c r="J9" s="113" t="str">
        <f>VLOOKUP(B9,'PA GPS 2026 '!$E$4:$V$461,14,0)</f>
        <v>Númerica</v>
      </c>
      <c r="K9" s="114">
        <f>VLOOKUP(B9,'PA GPS 2026 '!$E$4:$V$461,16,0)</f>
        <v>46055</v>
      </c>
      <c r="L9" s="114">
        <f>VLOOKUP(B9,'PA GPS 2026 '!$E$4:$V$461,17,0)</f>
        <v>46080</v>
      </c>
      <c r="M9" s="122" t="str">
        <f>VLOOKUP(B9,'PA GPS 2026 '!$E$4:$V$461,18,0)</f>
        <v>30-OFICINA ASESORA DE PLANEACIÓN</v>
      </c>
    </row>
    <row r="10" spans="1:13" ht="31.5" customHeight="1" thickBot="1" x14ac:dyDescent="0.3">
      <c r="A10" s="133" t="str">
        <f>VLOOKUP(B10,'PA GPS 2026 '!$A$4:$D$461,4,0)</f>
        <v>Actividad propia</v>
      </c>
      <c r="B10" s="137" t="s">
        <v>329</v>
      </c>
      <c r="C10" s="194"/>
      <c r="D10" s="194" t="str">
        <f>VLOOKUP(B10,'PA GPS 2026 '!$E$4:$V$461,3,0)</f>
        <v>N/A</v>
      </c>
      <c r="E10" s="194" t="str">
        <f>VLOOKUP(B10,'PA GPS 2026 '!$E$4:$V$461,4,0)</f>
        <v>N/A</v>
      </c>
      <c r="F10" s="194" t="str">
        <f>VLOOKUP(B10,'PA GPS 2026 '!$E$4:$V$461,5,0)</f>
        <v>N/A</v>
      </c>
      <c r="G10" s="194" t="str">
        <f>VLOOKUP(B10,'PA GPS 2026 '!$E$4:$V$461,8,0)</f>
        <v>N/A</v>
      </c>
      <c r="H10" s="113" t="str">
        <f>VLOOKUP(B10,'PA GPS 2026 '!$E$4:$V$461,11,0)</f>
        <v>Actualizar insumos corte 2025. (insumos actualizados)</v>
      </c>
      <c r="I10" s="113">
        <f>VLOOKUP(B10,'PA GPS 2026 '!$E$4:$V$461,13,0)</f>
        <v>1</v>
      </c>
      <c r="J10" s="113" t="str">
        <f>VLOOKUP(B10,'PA GPS 2026 '!$E$4:$V$461,14,0)</f>
        <v>Númerica</v>
      </c>
      <c r="K10" s="114">
        <f>VLOOKUP(B10,'PA GPS 2026 '!$E$4:$V$461,16,0)</f>
        <v>46055</v>
      </c>
      <c r="L10" s="114">
        <f>VLOOKUP(B10,'PA GPS 2026 '!$E$4:$V$461,17,0)</f>
        <v>46080</v>
      </c>
      <c r="M10" s="122" t="str">
        <f>VLOOKUP(B10,'PA GPS 2026 '!$E$4:$V$461,18,0)</f>
        <v>30-OFICINA ASESORA DE PLANEACIÓN</v>
      </c>
    </row>
    <row r="11" spans="1:13" s="8" customFormat="1" ht="31.5" customHeight="1" thickBot="1" x14ac:dyDescent="0.3">
      <c r="A11" s="133" t="str">
        <f>VLOOKUP(B11,'PA GPS 2026 '!$A$4:$D$461,4,0)</f>
        <v>Actividad propia</v>
      </c>
      <c r="B11" s="137" t="s">
        <v>330</v>
      </c>
      <c r="C11" s="194"/>
      <c r="D11" s="194" t="str">
        <f>VLOOKUP(B11,'PA GPS 2026 '!$E$4:$V$461,3,0)</f>
        <v>N/A</v>
      </c>
      <c r="E11" s="194" t="str">
        <f>VLOOKUP(B11,'PA GPS 2026 '!$E$4:$V$461,4,0)</f>
        <v>N/A</v>
      </c>
      <c r="F11" s="194" t="str">
        <f>VLOOKUP(B11,'PA GPS 2026 '!$E$4:$V$461,5,0)</f>
        <v>N/A</v>
      </c>
      <c r="G11" s="194" t="str">
        <f>VLOOKUP(B11,'PA GPS 2026 '!$E$4:$V$461,8,0)</f>
        <v>N/A</v>
      </c>
      <c r="H11" s="113" t="str">
        <f>VLOOKUP(B11,'PA GPS 2026 '!$E$4:$V$461,11,0)</f>
        <v>Levantamiento actividades y tiempos de atención de los trámites seleccionados. (Documento con las actividades y tiempos seleccionadas)</v>
      </c>
      <c r="I11" s="113">
        <f>VLOOKUP(B11,'PA GPS 2026 '!$E$4:$V$461,13,0)</f>
        <v>6</v>
      </c>
      <c r="J11" s="113" t="str">
        <f>VLOOKUP(B11,'PA GPS 2026 '!$E$4:$V$461,14,0)</f>
        <v>Númerica</v>
      </c>
      <c r="K11" s="114">
        <f>VLOOKUP(B11,'PA GPS 2026 '!$E$4:$V$461,16,0)</f>
        <v>46083</v>
      </c>
      <c r="L11" s="114">
        <f>VLOOKUP(B11,'PA GPS 2026 '!$E$4:$V$461,17,0)</f>
        <v>46265</v>
      </c>
      <c r="M11" s="122" t="str">
        <f>VLOOKUP(B11,'PA GPS 2026 '!$E$4:$V$461,18,0)</f>
        <v>30-OFICINA ASESORA DE PLANEACIÓN</v>
      </c>
    </row>
    <row r="12" spans="1:13" ht="31.5" customHeight="1" thickBot="1" x14ac:dyDescent="0.3">
      <c r="A12" s="133" t="str">
        <f>VLOOKUP(B12,'PA GPS 2026 '!$A$4:$D$461,4,0)</f>
        <v>Actividad propia</v>
      </c>
      <c r="B12" s="137" t="s">
        <v>331</v>
      </c>
      <c r="C12" s="194"/>
      <c r="D12" s="194" t="str">
        <f>VLOOKUP(B12,'PA GPS 2026 '!$E$4:$V$461,3,0)</f>
        <v>N/A</v>
      </c>
      <c r="E12" s="194" t="str">
        <f>VLOOKUP(B12,'PA GPS 2026 '!$E$4:$V$461,4,0)</f>
        <v>N/A</v>
      </c>
      <c r="F12" s="194" t="str">
        <f>VLOOKUP(B12,'PA GPS 2026 '!$E$4:$V$461,5,0)</f>
        <v>N/A</v>
      </c>
      <c r="G12" s="194" t="str">
        <f>VLOOKUP(B12,'PA GPS 2026 '!$E$4:$V$461,8,0)</f>
        <v>N/A</v>
      </c>
      <c r="H12" s="113" t="str">
        <f>VLOOKUP(B12,'PA GPS 2026 '!$E$4:$V$461,11,0)</f>
        <v>Calcular el costo de los trámites. (Documento con los costos calculados)</v>
      </c>
      <c r="I12" s="113">
        <f>VLOOKUP(B12,'PA GPS 2026 '!$E$4:$V$461,13,0)</f>
        <v>6</v>
      </c>
      <c r="J12" s="113" t="str">
        <f>VLOOKUP(B12,'PA GPS 2026 '!$E$4:$V$461,14,0)</f>
        <v>Númerica</v>
      </c>
      <c r="K12" s="114">
        <f>VLOOKUP(B12,'PA GPS 2026 '!$E$4:$V$461,16,0)</f>
        <v>46083</v>
      </c>
      <c r="L12" s="114">
        <f>VLOOKUP(B12,'PA GPS 2026 '!$E$4:$V$461,17,0)</f>
        <v>46295</v>
      </c>
      <c r="M12" s="122" t="str">
        <f>VLOOKUP(B12,'PA GPS 2026 '!$E$4:$V$461,18,0)</f>
        <v>30-OFICINA ASESORA DE PLANEACIÓN</v>
      </c>
    </row>
    <row r="13" spans="1:13" ht="31.5" customHeight="1" thickBot="1" x14ac:dyDescent="0.3">
      <c r="A13" s="133" t="str">
        <f>VLOOKUP(B13,'PA GPS 2026 '!$A$4:$D$461,4,0)</f>
        <v>Actividad propia</v>
      </c>
      <c r="B13" s="137" t="s">
        <v>1586</v>
      </c>
      <c r="C13" s="194"/>
      <c r="D13" s="194" t="str">
        <f>VLOOKUP(B13,'PA GPS 2026 '!$E$4:$V$461,3,0)</f>
        <v>N/A</v>
      </c>
      <c r="E13" s="194" t="str">
        <f>VLOOKUP(B13,'PA GPS 2026 '!$E$4:$V$461,4,0)</f>
        <v>N/A</v>
      </c>
      <c r="F13" s="194" t="str">
        <f>VLOOKUP(B13,'PA GPS 2026 '!$E$4:$V$461,5,0)</f>
        <v>N/A</v>
      </c>
      <c r="G13" s="194" t="str">
        <f>VLOOKUP(B13,'PA GPS 2026 '!$E$4:$V$461,8,0)</f>
        <v>N/A</v>
      </c>
      <c r="H13" s="113" t="str">
        <f>VLOOKUP(B13,'PA GPS 2026 '!$E$4:$V$461,11,0)</f>
        <v>Revisar resultados de costeo. (informe con los resultados de costeo)</v>
      </c>
      <c r="I13" s="113">
        <f>VLOOKUP(B13,'PA GPS 2026 '!$E$4:$V$461,13,0)</f>
        <v>6</v>
      </c>
      <c r="J13" s="113" t="str">
        <f>VLOOKUP(B13,'PA GPS 2026 '!$E$4:$V$461,14,0)</f>
        <v>Númerica</v>
      </c>
      <c r="K13" s="114">
        <f>VLOOKUP(B13,'PA GPS 2026 '!$E$4:$V$461,16,0)</f>
        <v>46083</v>
      </c>
      <c r="L13" s="114">
        <f>VLOOKUP(B13,'PA GPS 2026 '!$E$4:$V$461,17,0)</f>
        <v>46295</v>
      </c>
      <c r="M13" s="122" t="str">
        <f>VLOOKUP(B13,'PA GPS 2026 '!$E$4:$V$461,18,0)</f>
        <v>30-OFICINA ASESORA DE PLANEACIÓN</v>
      </c>
    </row>
    <row r="14" spans="1:13" ht="31.5" customHeight="1" thickBot="1" x14ac:dyDescent="0.3">
      <c r="A14" s="133" t="str">
        <f>VLOOKUP(B14,'PA GPS 2026 '!$A$4:$D$461,4,0)</f>
        <v>Actividad propia</v>
      </c>
      <c r="B14" s="138" t="s">
        <v>1589</v>
      </c>
      <c r="C14" s="196"/>
      <c r="D14" s="196" t="str">
        <f>VLOOKUP(B14,'PA GPS 2026 '!$E$4:$V$461,3,0)</f>
        <v>N/A</v>
      </c>
      <c r="E14" s="196" t="str">
        <f>VLOOKUP(B14,'PA GPS 2026 '!$E$4:$V$461,4,0)</f>
        <v>N/A</v>
      </c>
      <c r="F14" s="196" t="str">
        <f>VLOOKUP(B14,'PA GPS 2026 '!$E$4:$V$461,5,0)</f>
        <v>N/A</v>
      </c>
      <c r="G14" s="196" t="str">
        <f>VLOOKUP(B14,'PA GPS 2026 '!$E$4:$V$461,8,0)</f>
        <v>N/A</v>
      </c>
      <c r="H14" s="124" t="str">
        <f>VLOOKUP(B14,'PA GPS 2026 '!$E$4:$V$461,11,0)</f>
        <v>Socializar los resultados del costeo. (socialización de costeo publicación/correo)</v>
      </c>
      <c r="I14" s="124">
        <f>VLOOKUP(B14,'PA GPS 2026 '!$E$4:$V$461,13,0)</f>
        <v>6</v>
      </c>
      <c r="J14" s="124" t="str">
        <f>VLOOKUP(B14,'PA GPS 2026 '!$E$4:$V$461,14,0)</f>
        <v>Númerica</v>
      </c>
      <c r="K14" s="125">
        <f>VLOOKUP(B14,'PA GPS 2026 '!$E$4:$V$461,16,0)</f>
        <v>46296</v>
      </c>
      <c r="L14" s="125">
        <f>VLOOKUP(B14,'PA GPS 2026 '!$E$4:$V$461,17,0)</f>
        <v>46325</v>
      </c>
      <c r="M14" s="126" t="str">
        <f>VLOOKUP(B14,'PA GPS 2026 '!$E$4:$V$461,18,0)</f>
        <v>30-OFICINA ASESORA DE PLANEACIÓN</v>
      </c>
    </row>
    <row r="15" spans="1:13" ht="31.5" customHeight="1" thickBot="1" x14ac:dyDescent="0.3">
      <c r="A15" s="133" t="str">
        <f>VLOOKUP(B15,'PA GPS 2026 '!$A$4:$D$461,4,0)</f>
        <v>Producto</v>
      </c>
      <c r="B15" s="139" t="s">
        <v>350</v>
      </c>
      <c r="C15" s="194" t="str">
        <f>VLOOKUP(B15,'PA GPS 2026 '!$E$4:$V$461,10,0)</f>
        <v>N/A</v>
      </c>
      <c r="D15" s="194" t="str">
        <f>VLOOKUP(B15,'PA GPS 2026 '!$E$4:$V$461,3,0)</f>
        <v>Fortalecer el Sistema Integral de Gestión Institucional en el marco del Modelo Integrado de Planeación y gestión para mejorar la prestación del servicio.</v>
      </c>
      <c r="E15" s="194" t="str">
        <f>VLOOKUP(B15,'PA GPS 2026 '!$E$4:$V$461,4,0)</f>
        <v xml:space="preserve">Cumplimiento de productos del PAI asociados a Fortacer el Sistema Integral de Gestión Institucional para mejorar la prestación del servicio. 
</v>
      </c>
      <c r="F15" s="194" t="str">
        <f>VLOOKUP(B15,'PA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5" s="194" t="str">
        <f>VLOOKUP(B15,'PA GPS 2026 '!$E$4:$V$461,8,0)</f>
        <v>C-3599-0200-11-53105b</v>
      </c>
      <c r="H15" s="115" t="str">
        <f>VLOOKUP(B15,'PA GPS 2026 '!$E$4:$V$461,11,0)</f>
        <v>Acciones  para la mejora y sostenibilidad del MIPG, ejecutadas (Informe de seguimiento y evidencias de las acciones realizadas)</v>
      </c>
      <c r="I15" s="115">
        <f>VLOOKUP(B15,'PA GPS 2026 '!$E$4:$V$461,13,0)</f>
        <v>100</v>
      </c>
      <c r="J15" s="115" t="str">
        <f>VLOOKUP(B15,'PA GPS 2026 '!$E$4:$V$461,14,0)</f>
        <v>Porcentual</v>
      </c>
      <c r="K15" s="116">
        <f>VLOOKUP(B15,'PA GPS 2026 '!$E$4:$V$461,16,0)</f>
        <v>46054</v>
      </c>
      <c r="L15" s="116">
        <f>VLOOKUP(B15,'PA GPS 2026 '!$E$4:$V$461,17,0)</f>
        <v>46371</v>
      </c>
      <c r="M15" s="130" t="str">
        <f>VLOOKUP(B15,'PA GPS 2026 '!$E$4:$V$461,18,0)</f>
        <v>30-OFICINA ASESORA DE PLANEACIÓN</v>
      </c>
    </row>
    <row r="16" spans="1:13" ht="31.5" customHeight="1" thickBot="1" x14ac:dyDescent="0.3">
      <c r="A16" s="133" t="str">
        <f>VLOOKUP(B16,'PA GPS 2026 '!$A$4:$D$461,4,0)</f>
        <v>Actividad propia</v>
      </c>
      <c r="B16" s="137" t="s">
        <v>352</v>
      </c>
      <c r="C16" s="194"/>
      <c r="D16" s="194" t="str">
        <f>VLOOKUP(B16,'PA GPS 2026 '!$E$4:$V$461,3,0)</f>
        <v>N/A</v>
      </c>
      <c r="E16" s="194" t="str">
        <f>VLOOKUP(B16,'PA GPS 2026 '!$E$4:$V$461,4,0)</f>
        <v>N/A</v>
      </c>
      <c r="F16" s="194" t="str">
        <f>VLOOKUP(B16,'PA GPS 2026 '!$E$4:$V$461,5,0)</f>
        <v>N/A</v>
      </c>
      <c r="G16" s="194" t="str">
        <f>VLOOKUP(B16,'PA GPS 2026 '!$E$4:$V$461,8,0)</f>
        <v>N/A</v>
      </c>
      <c r="H16" s="113" t="str">
        <f>VLOOKUP(B16,'PA GPS 2026 '!$E$4:$V$461,11,0)</f>
        <v>Incluir en el ejercicio de programación presupuestal, las instrucciones de anteproyecto 2027  los indicadores de ejecución presupuestal de la vigencia 2025. (comunicación correo/memorando con los lineamientos definidos )</v>
      </c>
      <c r="I16" s="113">
        <f>VLOOKUP(B16,'PA GPS 2026 '!$E$4:$V$461,13,0)</f>
        <v>1</v>
      </c>
      <c r="J16" s="113" t="str">
        <f>VLOOKUP(B16,'PA GPS 2026 '!$E$4:$V$461,14,0)</f>
        <v>Númerica</v>
      </c>
      <c r="K16" s="114">
        <f>VLOOKUP(B16,'PA GPS 2026 '!$E$4:$V$461,16,0)</f>
        <v>46054</v>
      </c>
      <c r="L16" s="114">
        <f>VLOOKUP(B16,'PA GPS 2026 '!$E$4:$V$461,17,0)</f>
        <v>46142</v>
      </c>
      <c r="M16" s="122" t="str">
        <f>VLOOKUP(B16,'PA GPS 2026 '!$E$4:$V$461,18,0)</f>
        <v>30-OFICINA ASESORA DE PLANEACIÓN</v>
      </c>
    </row>
    <row r="17" spans="1:13" s="8" customFormat="1" ht="31.5" customHeight="1" thickBot="1" x14ac:dyDescent="0.3">
      <c r="A17" s="133" t="str">
        <f>VLOOKUP(B17,'PA GPS 2026 '!$A$4:$D$461,4,0)</f>
        <v>Actividad propia</v>
      </c>
      <c r="B17" s="137" t="s">
        <v>353</v>
      </c>
      <c r="C17" s="194"/>
      <c r="D17" s="194" t="str">
        <f>VLOOKUP(B17,'PA GPS 2026 '!$E$4:$V$461,3,0)</f>
        <v>N/A</v>
      </c>
      <c r="E17" s="194" t="str">
        <f>VLOOKUP(B17,'PA GPS 2026 '!$E$4:$V$461,4,0)</f>
        <v>N/A</v>
      </c>
      <c r="F17" s="194" t="str">
        <f>VLOOKUP(B17,'PA GPS 2026 '!$E$4:$V$461,5,0)</f>
        <v>N/A</v>
      </c>
      <c r="G17" s="194" t="str">
        <f>VLOOKUP(B17,'PA GPS 2026 '!$E$4:$V$461,8,0)</f>
        <v>N/A</v>
      </c>
      <c r="H17" s="113" t="str">
        <f>VLOOKUP(B17,'PA GPS 2026 '!$E$4:$V$461,11,0)</f>
        <v>Realizar y remitir a los gerentes de proyectos, un monitoreo bimestral al comportamiento de la ejecución presupuestal de la inversión (compromisos y obligaciones), tanto de la apropiación de la vigencia, como de las reservas constituídas para la vigencia. (Correo con el monitoreo realizado)</v>
      </c>
      <c r="I17" s="113">
        <f>VLOOKUP(B17,'PA GPS 2026 '!$E$4:$V$461,13,0)</f>
        <v>5</v>
      </c>
      <c r="J17" s="113" t="str">
        <f>VLOOKUP(B17,'PA GPS 2026 '!$E$4:$V$461,14,0)</f>
        <v>Númerica</v>
      </c>
      <c r="K17" s="114">
        <f>VLOOKUP(B17,'PA GPS 2026 '!$E$4:$V$461,16,0)</f>
        <v>46054</v>
      </c>
      <c r="L17" s="114">
        <f>VLOOKUP(B17,'PA GPS 2026 '!$E$4:$V$461,17,0)</f>
        <v>46356</v>
      </c>
      <c r="M17" s="122" t="str">
        <f>VLOOKUP(B17,'PA GPS 2026 '!$E$4:$V$461,18,0)</f>
        <v>30-OFICINA ASESORA DE PLANEACIÓN</v>
      </c>
    </row>
    <row r="18" spans="1:13" ht="31.5" customHeight="1" thickBot="1" x14ac:dyDescent="0.3">
      <c r="A18" s="133" t="str">
        <f>VLOOKUP(B18,'PA GPS 2026 '!$A$4:$D$461,4,0)</f>
        <v>Actividad propia</v>
      </c>
      <c r="B18" s="137" t="s">
        <v>1632</v>
      </c>
      <c r="C18" s="194"/>
      <c r="D18" s="194" t="str">
        <f>VLOOKUP(B18,'PA GPS 2026 '!$E$4:$V$461,3,0)</f>
        <v>N/A</v>
      </c>
      <c r="E18" s="194" t="str">
        <f>VLOOKUP(B18,'PA GPS 2026 '!$E$4:$V$461,4,0)</f>
        <v>N/A</v>
      </c>
      <c r="F18" s="194" t="str">
        <f>VLOOKUP(B18,'PA GPS 2026 '!$E$4:$V$461,5,0)</f>
        <v>N/A</v>
      </c>
      <c r="G18" s="194" t="str">
        <f>VLOOKUP(B18,'PA GPS 2026 '!$E$4:$V$461,8,0)</f>
        <v>N/A</v>
      </c>
      <c r="H18" s="113" t="str">
        <f>VLOOKUP(B18,'PA GPS 2026 '!$E$4:$V$461,11,0)</f>
        <v>Robustecer los lineamientos remitidos a las áreas y el seguimiento a los mismos, para el ejercicio de programación presupuestal de mediano y corto plazo, para que la proyección de las necesidades considere el comportamiento de variables esenciales como demanda de servicios y no solo a los supuestos de crecimiento de la inflación. (Lineamientos enviados/entregados)</v>
      </c>
      <c r="I18" s="113">
        <f>VLOOKUP(B18,'PA GPS 2026 '!$E$4:$V$461,13,0)</f>
        <v>1</v>
      </c>
      <c r="J18" s="113" t="str">
        <f>VLOOKUP(B18,'PA GPS 2026 '!$E$4:$V$461,14,0)</f>
        <v>Númerica</v>
      </c>
      <c r="K18" s="114">
        <f>VLOOKUP(B18,'PA GPS 2026 '!$E$4:$V$461,16,0)</f>
        <v>46054</v>
      </c>
      <c r="L18" s="114">
        <f>VLOOKUP(B18,'PA GPS 2026 '!$E$4:$V$461,17,0)</f>
        <v>46356</v>
      </c>
      <c r="M18" s="122" t="str">
        <f>VLOOKUP(B18,'PA GPS 2026 '!$E$4:$V$461,18,0)</f>
        <v>30-OFICINA ASESORA DE PLANEACIÓN</v>
      </c>
    </row>
    <row r="19" spans="1:13" ht="31.5" customHeight="1" thickBot="1" x14ac:dyDescent="0.3">
      <c r="A19" s="133" t="str">
        <f>VLOOKUP(B19,'PA GPS 2026 '!$A$4:$D$461,4,0)</f>
        <v>Actividad propia</v>
      </c>
      <c r="B19" s="140" t="s">
        <v>1635</v>
      </c>
      <c r="C19" s="194"/>
      <c r="D19" s="194" t="str">
        <f>VLOOKUP(B19,'PA GPS 2026 '!$E$4:$V$461,3,0)</f>
        <v>N/A</v>
      </c>
      <c r="E19" s="194" t="str">
        <f>VLOOKUP(B19,'PA GPS 2026 '!$E$4:$V$461,4,0)</f>
        <v>N/A</v>
      </c>
      <c r="F19" s="194" t="str">
        <f>VLOOKUP(B19,'PA GPS 2026 '!$E$4:$V$461,5,0)</f>
        <v>N/A</v>
      </c>
      <c r="G19" s="194" t="str">
        <f>VLOOKUP(B19,'PA GPS 2026 '!$E$4:$V$461,8,0)</f>
        <v>N/A</v>
      </c>
      <c r="H19" s="127" t="str">
        <f>VLOOKUP(B19,'PA GPS 2026 '!$E$4:$V$461,11,0)</f>
        <v>Ejecutar una estrategia de lecciones aprendidas y buenas prácticas (Estrategia ejecutada)</v>
      </c>
      <c r="I19" s="127">
        <f>VLOOKUP(B19,'PA GPS 2026 '!$E$4:$V$461,13,0)</f>
        <v>100</v>
      </c>
      <c r="J19" s="127" t="str">
        <f>VLOOKUP(B19,'PA GPS 2026 '!$E$4:$V$461,14,0)</f>
        <v>Porcentual</v>
      </c>
      <c r="K19" s="128">
        <f>VLOOKUP(B19,'PA GPS 2026 '!$E$4:$V$461,16,0)</f>
        <v>46054</v>
      </c>
      <c r="L19" s="128">
        <f>VLOOKUP(B19,'PA GPS 2026 '!$E$4:$V$461,17,0)</f>
        <v>46371</v>
      </c>
      <c r="M19" s="132" t="str">
        <f>VLOOKUP(B19,'PA GPS 2026 '!$E$4:$V$461,18,0)</f>
        <v>30-OFICINA ASESORA DE PLANEACIÓN</v>
      </c>
    </row>
    <row r="20" spans="1:13" ht="31.5" customHeight="1" thickBot="1" x14ac:dyDescent="0.3">
      <c r="A20" s="133" t="str">
        <f>VLOOKUP(B20,'PA GPS 2026 '!$A$4:$D$461,4,0)</f>
        <v>Producto</v>
      </c>
      <c r="B20" s="136" t="s">
        <v>950</v>
      </c>
      <c r="C20" s="195" t="str">
        <f>VLOOKUP(B20,'PA GPS 2026 '!$E$4:$V$461,10,0)</f>
        <v>N/A</v>
      </c>
      <c r="D20" s="195" t="str">
        <f>VLOOKUP(B20,'PA GPS 2026 '!$E$4:$V$461,3,0)</f>
        <v xml:space="preserve">Generar sinergias con agentes nacionales e internacionales que permitan potenciar las capacidades de la SIC.
</v>
      </c>
      <c r="E20" s="195" t="str">
        <f>VLOOKUP(B20,'PA GPS 2026 '!$E$4:$V$461,4,0)</f>
        <v xml:space="preserve">Cumplimiento de productos del PAI asociados a Generar sinergias con agentes nacionales e internacionales que permitan potenciar las capacidades de la SIC.
</v>
      </c>
      <c r="F20" s="195" t="str">
        <f>VLOOKUP(B20,'PA GPS 2026 '!$E$4:$V$461,5,0)</f>
        <v>1-Generación de oportunidades de cooperación y fortalecimiento de existentes con grupos de interés y de valor.-5-Direccionamiento de la oferta institucional con productos y/o servicios con enfoque preventivo, diferencial y territorial.</v>
      </c>
      <c r="G20" s="195" t="str">
        <f>VLOOKUP(B20,'PA GPS 2026 '!$E$4:$V$461,8,0)</f>
        <v>FUNCIONAMIENTO</v>
      </c>
      <c r="H20" s="118" t="str">
        <f>VLOOKUP(B20,'PA GPS 2026 '!$E$4:$V$461,11,0)</f>
        <v>Estrategia institucional de cooperación internacional que priorice objetivos, aliados y líneas de trabajo para fortalecer la presencia global y las capacidades técnicas de la SIC, diseñada y ejecutada</v>
      </c>
      <c r="I20" s="118">
        <f>VLOOKUP(B20,'PA GPS 2026 '!$E$4:$V$461,13,0)</f>
        <v>1</v>
      </c>
      <c r="J20" s="118" t="str">
        <f>VLOOKUP(B20,'PA GPS 2026 '!$E$4:$V$461,14,0)</f>
        <v>Númerica</v>
      </c>
      <c r="K20" s="119">
        <f>VLOOKUP(B20,'PA GPS 2026 '!$E$4:$V$461,16,0)</f>
        <v>46036</v>
      </c>
      <c r="L20" s="119">
        <f>VLOOKUP(B20,'PA GPS 2026 '!$E$4:$V$461,17,0)</f>
        <v>46386</v>
      </c>
      <c r="M20" s="120" t="str">
        <f>VLOOKUP(B20,'PA GPS 2026 '!$E$4:$V$461,18,0)</f>
        <v>38-GRUPO DE TRABAJO DE ASUNTOS INTERNACIONALES</v>
      </c>
    </row>
    <row r="21" spans="1:13" ht="31.5" customHeight="1" thickBot="1" x14ac:dyDescent="0.3">
      <c r="A21" s="133" t="str">
        <f>VLOOKUP(B21,'PA GPS 2026 '!$A$4:$D$461,4,0)</f>
        <v>Actividad propia</v>
      </c>
      <c r="B21" s="137" t="s">
        <v>953</v>
      </c>
      <c r="C21" s="194"/>
      <c r="D21" s="194" t="str">
        <f>VLOOKUP(B21,'PA GPS 2026 '!$E$4:$V$461,3,0)</f>
        <v>N/A</v>
      </c>
      <c r="E21" s="194" t="str">
        <f>VLOOKUP(B21,'PA GPS 2026 '!$E$4:$V$461,4,0)</f>
        <v>N/A</v>
      </c>
      <c r="F21" s="194" t="str">
        <f>VLOOKUP(B21,'PA GPS 2026 '!$E$4:$V$461,5,0)</f>
        <v>N/A</v>
      </c>
      <c r="G21" s="194" t="str">
        <f>VLOOKUP(B21,'PA GPS 2026 '!$E$4:$V$461,8,0)</f>
        <v>N/A</v>
      </c>
      <c r="H21" s="113" t="str">
        <f>VLOOKUP(B21,'PA GPS 2026 '!$E$4:$V$461,11,0)</f>
        <v>Realizar diagnóstico del estado de la cooperación internacional en la SIC ( Documento que contenga el diagnostico)</v>
      </c>
      <c r="I21" s="113">
        <f>VLOOKUP(B21,'PA GPS 2026 '!$E$4:$V$461,13,0)</f>
        <v>1</v>
      </c>
      <c r="J21" s="113" t="str">
        <f>VLOOKUP(B21,'PA GPS 2026 '!$E$4:$V$461,14,0)</f>
        <v>Númerica</v>
      </c>
      <c r="K21" s="114">
        <f>VLOOKUP(B21,'PA GPS 2026 '!$E$4:$V$461,16,0)</f>
        <v>46036</v>
      </c>
      <c r="L21" s="114">
        <f>VLOOKUP(B21,'PA GPS 2026 '!$E$4:$V$461,17,0)</f>
        <v>46083</v>
      </c>
      <c r="M21" s="122" t="str">
        <f>VLOOKUP(B21,'PA GPS 2026 '!$E$4:$V$461,18,0)</f>
        <v>38-GRUPO DE TRABAJO DE ASUNTOS INTERNACIONALES</v>
      </c>
    </row>
    <row r="22" spans="1:13" ht="31.5" customHeight="1" thickBot="1" x14ac:dyDescent="0.3">
      <c r="A22" s="133" t="str">
        <f>VLOOKUP(B22,'PA GPS 2026 '!$A$4:$D$461,4,0)</f>
        <v>Actividad propia</v>
      </c>
      <c r="B22" s="137" t="s">
        <v>956</v>
      </c>
      <c r="C22" s="194"/>
      <c r="D22" s="194" t="str">
        <f>VLOOKUP(B22,'PA GPS 2026 '!$E$4:$V$461,3,0)</f>
        <v>N/A</v>
      </c>
      <c r="E22" s="194" t="str">
        <f>VLOOKUP(B22,'PA GPS 2026 '!$E$4:$V$461,4,0)</f>
        <v>N/A</v>
      </c>
      <c r="F22" s="194" t="str">
        <f>VLOOKUP(B22,'PA GPS 2026 '!$E$4:$V$461,5,0)</f>
        <v>N/A</v>
      </c>
      <c r="G22" s="194" t="str">
        <f>VLOOKUP(B22,'PA GPS 2026 '!$E$4:$V$461,8,0)</f>
        <v>N/A</v>
      </c>
      <c r="H22" s="113" t="str">
        <f>VLOOKUP(B22,'PA GPS 2026 '!$E$4:$V$461,11,0)</f>
        <v>Diseñar la estrategia institucional de cooperación internacional (Documento que contenga la estrategia)</v>
      </c>
      <c r="I22" s="113">
        <f>VLOOKUP(B22,'PA GPS 2026 '!$E$4:$V$461,13,0)</f>
        <v>1</v>
      </c>
      <c r="J22" s="113" t="str">
        <f>VLOOKUP(B22,'PA GPS 2026 '!$E$4:$V$461,14,0)</f>
        <v>Númerica</v>
      </c>
      <c r="K22" s="114">
        <f>VLOOKUP(B22,'PA GPS 2026 '!$E$4:$V$461,16,0)</f>
        <v>46083</v>
      </c>
      <c r="L22" s="114">
        <f>VLOOKUP(B22,'PA GPS 2026 '!$E$4:$V$461,17,0)</f>
        <v>46153</v>
      </c>
      <c r="M22" s="122" t="str">
        <f>VLOOKUP(B22,'PA GPS 2026 '!$E$4:$V$461,18,0)</f>
        <v>38-GRUPO DE TRABAJO DE ASUNTOS INTERNACIONALES</v>
      </c>
    </row>
    <row r="23" spans="1:13" s="8" customFormat="1" ht="31.5" customHeight="1" thickBot="1" x14ac:dyDescent="0.3">
      <c r="A23" s="133" t="str">
        <f>VLOOKUP(B23,'PA GPS 2026 '!$A$4:$D$461,4,0)</f>
        <v>Actividad propia</v>
      </c>
      <c r="B23" s="137" t="s">
        <v>959</v>
      </c>
      <c r="C23" s="194"/>
      <c r="D23" s="194" t="str">
        <f>VLOOKUP(B23,'PA GPS 2026 '!$E$4:$V$461,3,0)</f>
        <v>N/A</v>
      </c>
      <c r="E23" s="194" t="str">
        <f>VLOOKUP(B23,'PA GPS 2026 '!$E$4:$V$461,4,0)</f>
        <v>N/A</v>
      </c>
      <c r="F23" s="194" t="str">
        <f>VLOOKUP(B23,'PA GPS 2026 '!$E$4:$V$461,5,0)</f>
        <v>N/A</v>
      </c>
      <c r="G23" s="194" t="str">
        <f>VLOOKUP(B23,'PA GPS 2026 '!$E$4:$V$461,8,0)</f>
        <v>N/A</v>
      </c>
      <c r="H23" s="113" t="str">
        <f>VLOOKUP(B23,'PA GPS 2026 '!$E$4:$V$461,11,0)</f>
        <v>Definir el plan de trabajo para el desarrollo de la estrategia  institucional de cooperación internacional  (Plan de trabajo de la implementación de la estrategia)</v>
      </c>
      <c r="I23" s="113">
        <f>VLOOKUP(B23,'PA GPS 2026 '!$E$4:$V$461,13,0)</f>
        <v>1</v>
      </c>
      <c r="J23" s="113" t="str">
        <f>VLOOKUP(B23,'PA GPS 2026 '!$E$4:$V$461,14,0)</f>
        <v>Númerica</v>
      </c>
      <c r="K23" s="114">
        <f>VLOOKUP(B23,'PA GPS 2026 '!$E$4:$V$461,16,0)</f>
        <v>46154</v>
      </c>
      <c r="L23" s="114">
        <f>VLOOKUP(B23,'PA GPS 2026 '!$E$4:$V$461,17,0)</f>
        <v>46224</v>
      </c>
      <c r="M23" s="122" t="str">
        <f>VLOOKUP(B23,'PA GPS 2026 '!$E$4:$V$461,18,0)</f>
        <v>38-GRUPO DE TRABAJO DE ASUNTOS INTERNACIONALES</v>
      </c>
    </row>
    <row r="24" spans="1:13" ht="31.5" customHeight="1" thickBot="1" x14ac:dyDescent="0.3">
      <c r="A24" s="133" t="str">
        <f>VLOOKUP(B24,'PA GPS 2026 '!$A$4:$D$461,4,0)</f>
        <v>Actividad propia</v>
      </c>
      <c r="B24" s="138" t="s">
        <v>961</v>
      </c>
      <c r="C24" s="196"/>
      <c r="D24" s="196" t="str">
        <f>VLOOKUP(B24,'PA GPS 2026 '!$E$4:$V$461,3,0)</f>
        <v>N/A</v>
      </c>
      <c r="E24" s="196" t="str">
        <f>VLOOKUP(B24,'PA GPS 2026 '!$E$4:$V$461,4,0)</f>
        <v>N/A</v>
      </c>
      <c r="F24" s="196" t="str">
        <f>VLOOKUP(B24,'PA GPS 2026 '!$E$4:$V$461,5,0)</f>
        <v>N/A</v>
      </c>
      <c r="G24" s="196" t="str">
        <f>VLOOKUP(B24,'PA GPS 2026 '!$E$4:$V$461,8,0)</f>
        <v>N/A</v>
      </c>
      <c r="H24" s="124" t="str">
        <f>VLOOKUP(B24,'PA GPS 2026 '!$E$4:$V$461,11,0)</f>
        <v>Realizar seguimiento a la ejecución de la estrategia institucional de cooperación internacional  (Actas de reunión )</v>
      </c>
      <c r="I24" s="124">
        <f>VLOOKUP(B24,'PA GPS 2026 '!$E$4:$V$461,13,0)</f>
        <v>1</v>
      </c>
      <c r="J24" s="124" t="str">
        <f>VLOOKUP(B24,'PA GPS 2026 '!$E$4:$V$461,14,0)</f>
        <v>Númerica</v>
      </c>
      <c r="K24" s="125">
        <f>VLOOKUP(B24,'PA GPS 2026 '!$E$4:$V$461,16,0)</f>
        <v>46224</v>
      </c>
      <c r="L24" s="125">
        <f>VLOOKUP(B24,'PA GPS 2026 '!$E$4:$V$461,17,0)</f>
        <v>46386</v>
      </c>
      <c r="M24" s="126" t="str">
        <f>VLOOKUP(B24,'PA GPS 2026 '!$E$4:$V$461,18,0)</f>
        <v>38-GRUPO DE TRABAJO DE ASUNTOS INTERNACIONALES</v>
      </c>
    </row>
    <row r="25" spans="1:13" ht="31.5" customHeight="1" thickBot="1" x14ac:dyDescent="0.3">
      <c r="A25" s="133" t="str">
        <f>VLOOKUP(B25,'PA GPS 2026 '!$A$4:$D$461,4,0)</f>
        <v>Producto</v>
      </c>
      <c r="B25" s="139" t="s">
        <v>963</v>
      </c>
      <c r="C25" s="194" t="str">
        <f>VLOOKUP(B25,'PA GPS 2026 '!$E$4:$V$461,10,0)</f>
        <v>N/A</v>
      </c>
      <c r="D25" s="194" t="str">
        <f>VLOOKUP(B25,'PA GPS 2026 '!$E$4:$V$461,3,0)</f>
        <v xml:space="preserve">Generar sinergias con agentes nacionales e internacionales que permitan potenciar las capacidades de la SIC.
</v>
      </c>
      <c r="E25" s="194" t="str">
        <f>VLOOKUP(B25,'PA GPS 2026 '!$E$4:$V$461,4,0)</f>
        <v xml:space="preserve">Cumplimiento de productos del PAI asociados a Generar sinergias con agentes nacionales e internacionales que permitan potenciar las capacidades de la SIC.
</v>
      </c>
      <c r="F25" s="194" t="str">
        <f>VLOOKUP(B25,'PA GPS 2026 '!$E$4:$V$461,5,0)</f>
        <v>1-Generación de oportunidades de cooperación y fortalecimiento de existentes con grupos de interés y de valor.-5-Direccionamiento de la oferta institucional con productos y/o servicios con enfoque preventivo, diferencial y territorial.</v>
      </c>
      <c r="G25" s="194" t="str">
        <f>VLOOKUP(B25,'PA GPS 2026 '!$E$4:$V$461,8,0)</f>
        <v>FUNCIONAMIENTO</v>
      </c>
      <c r="H25" s="115" t="str">
        <f>VLOOKUP(B25,'PA GPS 2026 '!$E$4:$V$461,11,0)</f>
        <v>Documento de procedimiento de cooperación  internacional, elaborado.</v>
      </c>
      <c r="I25" s="115">
        <f>VLOOKUP(B25,'PA GPS 2026 '!$E$4:$V$461,13,0)</f>
        <v>1</v>
      </c>
      <c r="J25" s="115" t="str">
        <f>VLOOKUP(B25,'PA GPS 2026 '!$E$4:$V$461,14,0)</f>
        <v>Númerica</v>
      </c>
      <c r="K25" s="116">
        <f>VLOOKUP(B25,'PA GPS 2026 '!$E$4:$V$461,16,0)</f>
        <v>46036</v>
      </c>
      <c r="L25" s="116">
        <f>VLOOKUP(B25,'PA GPS 2026 '!$E$4:$V$461,17,0)</f>
        <v>46386</v>
      </c>
      <c r="M25" s="130" t="str">
        <f>VLOOKUP(B25,'PA GPS 2026 '!$E$4:$V$461,18,0)</f>
        <v>30-OFICINA ASESORA DE PLANEACIÓN;
38-GRUPO DE TRABAJO DE ASUNTOS INTERNACIONALES</v>
      </c>
    </row>
    <row r="26" spans="1:13" ht="31.5" customHeight="1" thickBot="1" x14ac:dyDescent="0.3">
      <c r="A26" s="133" t="str">
        <f>VLOOKUP(B26,'PA GPS 2026 '!$A$4:$D$461,4,0)</f>
        <v>Actividad propia</v>
      </c>
      <c r="B26" s="137" t="s">
        <v>967</v>
      </c>
      <c r="C26" s="194"/>
      <c r="D26" s="194" t="str">
        <f>VLOOKUP(B26,'PA GPS 2026 '!$E$4:$V$461,3,0)</f>
        <v>N/A</v>
      </c>
      <c r="E26" s="194" t="str">
        <f>VLOOKUP(B26,'PA GPS 2026 '!$E$4:$V$461,4,0)</f>
        <v>N/A</v>
      </c>
      <c r="F26" s="194" t="str">
        <f>VLOOKUP(B26,'PA GPS 2026 '!$E$4:$V$461,5,0)</f>
        <v>N/A</v>
      </c>
      <c r="G26" s="194" t="str">
        <f>VLOOKUP(B26,'PA GPS 2026 '!$E$4:$V$461,8,0)</f>
        <v>N/A</v>
      </c>
      <c r="H26" s="113" t="str">
        <f>VLOOKUP(B26,'PA GPS 2026 '!$E$4:$V$461,11,0)</f>
        <v>Diseñar el contexto de la cooperación internacional (Documento elaborado)</v>
      </c>
      <c r="I26" s="113">
        <f>VLOOKUP(B26,'PA GPS 2026 '!$E$4:$V$461,13,0)</f>
        <v>1</v>
      </c>
      <c r="J26" s="113" t="str">
        <f>VLOOKUP(B26,'PA GPS 2026 '!$E$4:$V$461,14,0)</f>
        <v>Númerica</v>
      </c>
      <c r="K26" s="114">
        <f>VLOOKUP(B26,'PA GPS 2026 '!$E$4:$V$461,16,0)</f>
        <v>46036</v>
      </c>
      <c r="L26" s="114">
        <f>VLOOKUP(B26,'PA GPS 2026 '!$E$4:$V$461,17,0)</f>
        <v>46083</v>
      </c>
      <c r="M26" s="122" t="str">
        <f>VLOOKUP(B26,'PA GPS 2026 '!$E$4:$V$461,18,0)</f>
        <v>30-OFICINA ASESORA DE PLANEACIÓN;
38-GRUPO DE TRABAJO DE ASUNTOS INTERNACIONALES</v>
      </c>
    </row>
    <row r="27" spans="1:13" ht="31.5" customHeight="1" thickBot="1" x14ac:dyDescent="0.3">
      <c r="A27" s="133" t="str">
        <f>VLOOKUP(B27,'PA GPS 2026 '!$A$4:$D$461,4,0)</f>
        <v>Actividad propia</v>
      </c>
      <c r="B27" s="137" t="s">
        <v>970</v>
      </c>
      <c r="C27" s="194"/>
      <c r="D27" s="194" t="str">
        <f>VLOOKUP(B27,'PA GPS 2026 '!$E$4:$V$461,3,0)</f>
        <v>N/A</v>
      </c>
      <c r="E27" s="194" t="str">
        <f>VLOOKUP(B27,'PA GPS 2026 '!$E$4:$V$461,4,0)</f>
        <v>N/A</v>
      </c>
      <c r="F27" s="194" t="str">
        <f>VLOOKUP(B27,'PA GPS 2026 '!$E$4:$V$461,5,0)</f>
        <v>N/A</v>
      </c>
      <c r="G27" s="194" t="str">
        <f>VLOOKUP(B27,'PA GPS 2026 '!$E$4:$V$461,8,0)</f>
        <v>N/A</v>
      </c>
      <c r="H27" s="113" t="str">
        <f>VLOOKUP(B27,'PA GPS 2026 '!$E$4:$V$461,11,0)</f>
        <v>Realizar mesa de trabajo para definir  tipo documental dentro del SIGI  (Acta de reunión y listado de asistencia)</v>
      </c>
      <c r="I27" s="113">
        <f>VLOOKUP(B27,'PA GPS 2026 '!$E$4:$V$461,13,0)</f>
        <v>1</v>
      </c>
      <c r="J27" s="113" t="str">
        <f>VLOOKUP(B27,'PA GPS 2026 '!$E$4:$V$461,14,0)</f>
        <v>Númerica</v>
      </c>
      <c r="K27" s="114">
        <f>VLOOKUP(B27,'PA GPS 2026 '!$E$4:$V$461,16,0)</f>
        <v>46083</v>
      </c>
      <c r="L27" s="114">
        <f>VLOOKUP(B27,'PA GPS 2026 '!$E$4:$V$461,17,0)</f>
        <v>46106</v>
      </c>
      <c r="M27" s="122" t="str">
        <f>VLOOKUP(B27,'PA GPS 2026 '!$E$4:$V$461,18,0)</f>
        <v>30-OFICINA ASESORA DE PLANEACIÓN;
38-GRUPO DE TRABAJO DE ASUNTOS INTERNACIONALES</v>
      </c>
    </row>
    <row r="28" spans="1:13" ht="31.5" customHeight="1" thickBot="1" x14ac:dyDescent="0.3">
      <c r="A28" s="133" t="str">
        <f>VLOOKUP(B28,'PA GPS 2026 '!$A$4:$D$461,4,0)</f>
        <v>Actividad propia</v>
      </c>
      <c r="B28" s="137" t="s">
        <v>973</v>
      </c>
      <c r="C28" s="194"/>
      <c r="D28" s="194" t="str">
        <f>VLOOKUP(B28,'PA GPS 2026 '!$E$4:$V$461,3,0)</f>
        <v>N/A</v>
      </c>
      <c r="E28" s="194" t="str">
        <f>VLOOKUP(B28,'PA GPS 2026 '!$E$4:$V$461,4,0)</f>
        <v>N/A</v>
      </c>
      <c r="F28" s="194" t="str">
        <f>VLOOKUP(B28,'PA GPS 2026 '!$E$4:$V$461,5,0)</f>
        <v>N/A</v>
      </c>
      <c r="G28" s="194" t="str">
        <f>VLOOKUP(B28,'PA GPS 2026 '!$E$4:$V$461,8,0)</f>
        <v>N/A</v>
      </c>
      <c r="H28" s="113" t="str">
        <f>VLOOKUP(B28,'PA GPS 2026 '!$E$4:$V$461,11,0)</f>
        <v>Elaborar  y enviar el documento con lineamientos de cooperación internacional (Captura de pantalla  del correo del envío del documento elaborado)</v>
      </c>
      <c r="I28" s="113">
        <f>VLOOKUP(B28,'PA GPS 2026 '!$E$4:$V$461,13,0)</f>
        <v>1</v>
      </c>
      <c r="J28" s="113" t="str">
        <f>VLOOKUP(B28,'PA GPS 2026 '!$E$4:$V$461,14,0)</f>
        <v>Númerica</v>
      </c>
      <c r="K28" s="114">
        <f>VLOOKUP(B28,'PA GPS 2026 '!$E$4:$V$461,16,0)</f>
        <v>46107</v>
      </c>
      <c r="L28" s="114">
        <f>VLOOKUP(B28,'PA GPS 2026 '!$E$4:$V$461,17,0)</f>
        <v>46230</v>
      </c>
      <c r="M28" s="122" t="str">
        <f>VLOOKUP(B28,'PA GPS 2026 '!$E$4:$V$461,18,0)</f>
        <v>38-GRUPO DE TRABAJO DE ASUNTOS INTERNACIONALES</v>
      </c>
    </row>
    <row r="29" spans="1:13" ht="31.5" customHeight="1" thickBot="1" x14ac:dyDescent="0.3">
      <c r="A29" s="133" t="str">
        <f>VLOOKUP(B29,'PA GPS 2026 '!$A$4:$D$461,4,0)</f>
        <v>Actividad sin participación</v>
      </c>
      <c r="B29" s="137" t="s">
        <v>975</v>
      </c>
      <c r="C29" s="194"/>
      <c r="D29" s="194" t="str">
        <f>VLOOKUP(B29,'PA GPS 2026 '!$E$4:$V$461,3,0)</f>
        <v>N/A</v>
      </c>
      <c r="E29" s="194" t="str">
        <f>VLOOKUP(B29,'PA GPS 2026 '!$E$4:$V$461,4,0)</f>
        <v>N/A</v>
      </c>
      <c r="F29" s="194" t="str">
        <f>VLOOKUP(B29,'PA GPS 2026 '!$E$4:$V$461,5,0)</f>
        <v>N/A</v>
      </c>
      <c r="G29" s="194" t="str">
        <f>VLOOKUP(B29,'PA GPS 2026 '!$E$4:$V$461,8,0)</f>
        <v>N/A</v>
      </c>
      <c r="H29" s="113" t="str">
        <f>VLOOKUP(B29,'PA GPS 2026 '!$E$4:$V$461,11,0)</f>
        <v>Revisión y aprobación del documento (Captura de pantalla de correo con el documento revisado y aprobado)</v>
      </c>
      <c r="I29" s="113">
        <f>VLOOKUP(B29,'PA GPS 2026 '!$E$4:$V$461,13,0)</f>
        <v>1</v>
      </c>
      <c r="J29" s="113" t="str">
        <f>VLOOKUP(B29,'PA GPS 2026 '!$E$4:$V$461,14,0)</f>
        <v>Númerica</v>
      </c>
      <c r="K29" s="114">
        <f>VLOOKUP(B29,'PA GPS 2026 '!$E$4:$V$461,16,0)</f>
        <v>46231</v>
      </c>
      <c r="L29" s="114">
        <f>VLOOKUP(B29,'PA GPS 2026 '!$E$4:$V$461,17,0)</f>
        <v>46295</v>
      </c>
      <c r="M29" s="122" t="str">
        <f>VLOOKUP(B29,'PA GPS 2026 '!$E$4:$V$461,18,0)</f>
        <v>30-OFICINA ASESORA DE PLANEACIÓN</v>
      </c>
    </row>
    <row r="30" spans="1:13" ht="31.5" customHeight="1" thickBot="1" x14ac:dyDescent="0.3">
      <c r="A30" s="133" t="str">
        <f>VLOOKUP(B30,'PA GPS 2026 '!$A$4:$D$461,4,0)</f>
        <v>Actividad propia</v>
      </c>
      <c r="B30" s="140" t="s">
        <v>978</v>
      </c>
      <c r="C30" s="194"/>
      <c r="D30" s="194" t="str">
        <f>VLOOKUP(B30,'PA GPS 2026 '!$E$4:$V$461,3,0)</f>
        <v>N/A</v>
      </c>
      <c r="E30" s="194" t="str">
        <f>VLOOKUP(B30,'PA GPS 2026 '!$E$4:$V$461,4,0)</f>
        <v>N/A</v>
      </c>
      <c r="F30" s="194" t="str">
        <f>VLOOKUP(B30,'PA GPS 2026 '!$E$4:$V$461,5,0)</f>
        <v>N/A</v>
      </c>
      <c r="G30" s="194" t="str">
        <f>VLOOKUP(B30,'PA GPS 2026 '!$E$4:$V$461,8,0)</f>
        <v>N/A</v>
      </c>
      <c r="H30" s="127" t="str">
        <f>VLOOKUP(B30,'PA GPS 2026 '!$E$4:$V$461,11,0)</f>
        <v>Socializar el documento con los lineamientos de cooperación internacional (Listado de asistencia de la socialización a las delegaturas )</v>
      </c>
      <c r="I30" s="127">
        <f>VLOOKUP(B30,'PA GPS 2026 '!$E$4:$V$461,13,0)</f>
        <v>1</v>
      </c>
      <c r="J30" s="127" t="str">
        <f>VLOOKUP(B30,'PA GPS 2026 '!$E$4:$V$461,14,0)</f>
        <v>Númerica</v>
      </c>
      <c r="K30" s="128">
        <f>VLOOKUP(B30,'PA GPS 2026 '!$E$4:$V$461,16,0)</f>
        <v>46296</v>
      </c>
      <c r="L30" s="128">
        <f>VLOOKUP(B30,'PA GPS 2026 '!$E$4:$V$461,17,0)</f>
        <v>46386</v>
      </c>
      <c r="M30" s="132" t="str">
        <f>VLOOKUP(B30,'PA GPS 2026 '!$E$4:$V$461,18,0)</f>
        <v>38-GRUPO DE TRABAJO DE ASUNTOS INTERNACIONALES</v>
      </c>
    </row>
    <row r="31" spans="1:13" ht="31.5" customHeight="1" thickBot="1" x14ac:dyDescent="0.3">
      <c r="A31" s="133" t="str">
        <f>VLOOKUP(B31,'PA GPS 2026 '!$A$4:$D$461,4,0)</f>
        <v>Producto</v>
      </c>
      <c r="B31" s="136" t="s">
        <v>461</v>
      </c>
      <c r="C31" s="195" t="str">
        <f>VLOOKUP(B31,'PA GPS 2026 '!$E$4:$V$461,10,0)</f>
        <v>N/A</v>
      </c>
      <c r="D31" s="195" t="str">
        <f>VLOOKUP(B31,'PA GPS 2026 '!$E$4:$V$461,3,0)</f>
        <v xml:space="preserve">Fortalecer la gestión de la información, el conocimiento y la innovación para optimizar la capacidad institucional 
</v>
      </c>
      <c r="E31" s="195" t="str">
        <f>VLOOKUP(B31,'PA GPS 2026 '!$E$4:$V$461,4,0)</f>
        <v xml:space="preserve">Cumplimiento de productos del PAI asociados a Fortalecer la gestión de la información, el conocimiento y la innovación para optimizar la capacidad institucional 
</v>
      </c>
      <c r="F31" s="195" t="str">
        <f>VLOOKUP(B31,'PA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1" s="195" t="str">
        <f>VLOOKUP(B31,'PA GPS 2026 '!$E$4:$V$461,8,0)</f>
        <v>FUNCIONAMIENTO</v>
      </c>
      <c r="H31" s="118" t="str">
        <f>VLOOKUP(B31,'PA GPS 2026 '!$E$4:$V$461,11,0)</f>
        <v>Herramienta de seguimiento de las Medidas de Austeridad del Gasto dirigidas a elevar la eficiencia en el uso de los recursos públicos implementada. (Reporte de implementación de las medidas de austeridad del gasto).</v>
      </c>
      <c r="I31" s="118">
        <f>VLOOKUP(B31,'PA GPS 2026 '!$E$4:$V$461,13,0)</f>
        <v>100</v>
      </c>
      <c r="J31" s="118" t="str">
        <f>VLOOKUP(B31,'PA GPS 2026 '!$E$4:$V$461,14,0)</f>
        <v>Porcentual</v>
      </c>
      <c r="K31" s="119">
        <f>VLOOKUP(B31,'PA GPS 2026 '!$E$4:$V$461,16,0)</f>
        <v>46055</v>
      </c>
      <c r="L31" s="119">
        <f>VLOOKUP(B31,'PA GPS 2026 '!$E$4:$V$461,17,0)</f>
        <v>46387</v>
      </c>
      <c r="M31" s="120" t="str">
        <f>VLOOKUP(B31,'PA GPS 2026 '!$E$4:$V$461,18,0)</f>
        <v>100-SECRETARIA GENERAL</v>
      </c>
    </row>
    <row r="32" spans="1:13" ht="31.5" customHeight="1" thickBot="1" x14ac:dyDescent="0.3">
      <c r="A32" s="133" t="str">
        <f>VLOOKUP(B32,'PA GPS 2026 '!$A$4:$D$461,4,0)</f>
        <v>Actividad propia</v>
      </c>
      <c r="B32" s="137" t="s">
        <v>462</v>
      </c>
      <c r="C32" s="194"/>
      <c r="D32" s="194" t="str">
        <f>VLOOKUP(B32,'PA GPS 2026 '!$E$4:$V$461,3,0)</f>
        <v>N/A</v>
      </c>
      <c r="E32" s="194" t="str">
        <f>VLOOKUP(B32,'PA GPS 2026 '!$E$4:$V$461,4,0)</f>
        <v>N/A</v>
      </c>
      <c r="F32" s="194" t="str">
        <f>VLOOKUP(B32,'PA GPS 2026 '!$E$4:$V$461,5,0)</f>
        <v>N/A</v>
      </c>
      <c r="G32" s="194" t="str">
        <f>VLOOKUP(B32,'PA GPS 2026 '!$E$4:$V$461,8,0)</f>
        <v>N/A</v>
      </c>
      <c r="H32" s="113" t="str">
        <f>VLOOKUP(B32,'PA GPS 2026 '!$E$4:$V$461,11,0)</f>
        <v>Elaborar plan de trabajo para el diseño e implementación de la herramienta de seguimiento de las medidas de austeridad del gasto (Plan de trabajo aprobado).</v>
      </c>
      <c r="I32" s="113">
        <f>VLOOKUP(B32,'PA GPS 2026 '!$E$4:$V$461,13,0)</f>
        <v>1</v>
      </c>
      <c r="J32" s="113" t="str">
        <f>VLOOKUP(B32,'PA GPS 2026 '!$E$4:$V$461,14,0)</f>
        <v>Númerica</v>
      </c>
      <c r="K32" s="114">
        <f>VLOOKUP(B32,'PA GPS 2026 '!$E$4:$V$461,16,0)</f>
        <v>46055</v>
      </c>
      <c r="L32" s="114">
        <f>VLOOKUP(B32,'PA GPS 2026 '!$E$4:$V$461,17,0)</f>
        <v>46080</v>
      </c>
      <c r="M32" s="122" t="str">
        <f>VLOOKUP(B32,'PA GPS 2026 '!$E$4:$V$461,18,0)</f>
        <v>100-SECRETARIA GENERAL</v>
      </c>
    </row>
    <row r="33" spans="1:13" ht="31.5" customHeight="1" thickBot="1" x14ac:dyDescent="0.3">
      <c r="A33" s="133" t="str">
        <f>VLOOKUP(B33,'PA GPS 2026 '!$A$4:$D$461,4,0)</f>
        <v>Actividad propia</v>
      </c>
      <c r="B33" s="140" t="s">
        <v>463</v>
      </c>
      <c r="C33" s="194"/>
      <c r="D33" s="194" t="str">
        <f>VLOOKUP(B33,'PA GPS 2026 '!$E$4:$V$461,3,0)</f>
        <v>N/A</v>
      </c>
      <c r="E33" s="194" t="str">
        <f>VLOOKUP(B33,'PA GPS 2026 '!$E$4:$V$461,4,0)</f>
        <v>N/A</v>
      </c>
      <c r="F33" s="194" t="str">
        <f>VLOOKUP(B33,'PA GPS 2026 '!$E$4:$V$461,5,0)</f>
        <v>N/A</v>
      </c>
      <c r="G33" s="194" t="str">
        <f>VLOOKUP(B33,'PA GPS 2026 '!$E$4:$V$461,8,0)</f>
        <v>N/A</v>
      </c>
      <c r="H33" s="127" t="str">
        <f>VLOOKUP(B33,'PA GPS 2026 '!$E$4:$V$461,11,0)</f>
        <v>Ejecutar plan de trabajo de diseño e implementación de la herramienta de seguimiento de las mediadas de austeridad del gasto (seguimiento mensual del Plan de Trabajo y sus respectivas evidencias).</v>
      </c>
      <c r="I33" s="127">
        <f>VLOOKUP(B33,'PA GPS 2026 '!$E$4:$V$461,13,0)</f>
        <v>100</v>
      </c>
      <c r="J33" s="127" t="str">
        <f>VLOOKUP(B33,'PA GPS 2026 '!$E$4:$V$461,14,0)</f>
        <v>Porcentual</v>
      </c>
      <c r="K33" s="128">
        <f>VLOOKUP(B33,'PA GPS 2026 '!$E$4:$V$461,16,0)</f>
        <v>46083</v>
      </c>
      <c r="L33" s="128">
        <f>VLOOKUP(B33,'PA GPS 2026 '!$E$4:$V$461,17,0)</f>
        <v>46387</v>
      </c>
      <c r="M33" s="132" t="str">
        <f>VLOOKUP(B33,'PA GPS 2026 '!$E$4:$V$461,18,0)</f>
        <v>100-SECRETARIA GENERAL</v>
      </c>
    </row>
    <row r="34" spans="1:13" ht="31.5" customHeight="1" thickBot="1" x14ac:dyDescent="0.3">
      <c r="A34" s="133" t="str">
        <f>VLOOKUP(B34,'PA GPS 2026 '!$A$4:$D$461,4,0)</f>
        <v>Producto</v>
      </c>
      <c r="B34" s="136" t="s">
        <v>177</v>
      </c>
      <c r="C34" s="195" t="str">
        <f>VLOOKUP(B34,'PA GPS 2026 '!$E$4:$V$461,10,0)</f>
        <v>N/A</v>
      </c>
      <c r="D34" s="195" t="str">
        <f>VLOOKUP(B34,'PA GPS 2026 '!$E$4:$V$461,3,0)</f>
        <v xml:space="preserve">Fortalecer la infraestructura, uso y aprovechamiento de las tecnologías de la información, para optimizar la capacidad institucional
</v>
      </c>
      <c r="E34" s="195" t="str">
        <f>VLOOKUP(B34,'PA GPS 2026 '!$E$4:$V$461,4,0)</f>
        <v xml:space="preserve">Cumplimiento de productos del PAI asociados a Fortalecer la infraestructura, uso y aprovechamiento de las tecnologías de la información, para optimizar la capacidad institucional
</v>
      </c>
      <c r="F34" s="195" t="str">
        <f>VLOOKUP(B34,'PA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34" s="195" t="str">
        <f>VLOOKUP(B34,'PA GPS 2026 '!$E$4:$V$461,8,0)</f>
        <v>C-3599-0200-10-53105d</v>
      </c>
      <c r="H34" s="118" t="str">
        <f>VLOOKUP(B34,'PA GPS 2026 '!$E$4:$V$461,11,0)</f>
        <v>Módulo de seguimiento a la contratación a persona natural, implementado (Formato Arquitectura de Software GS03F21 actualizado, Formato Acta de Entrega de Desarrollo de Software GS03-F25)</v>
      </c>
      <c r="I34" s="118">
        <f>VLOOKUP(B34,'PA GPS 2026 '!$E$4:$V$461,13,0)</f>
        <v>1</v>
      </c>
      <c r="J34" s="118" t="str">
        <f>VLOOKUP(B34,'PA GPS 2026 '!$E$4:$V$461,14,0)</f>
        <v>Númerica</v>
      </c>
      <c r="K34" s="119">
        <f>VLOOKUP(B34,'PA GPS 2026 '!$E$4:$V$461,16,0)</f>
        <v>46055</v>
      </c>
      <c r="L34" s="119">
        <f>VLOOKUP(B34,'PA GPS 2026 '!$E$4:$V$461,17,0)</f>
        <v>46356</v>
      </c>
      <c r="M34" s="120" t="str">
        <f>VLOOKUP(B34,'PA GPS 2026 '!$E$4:$V$461,18,0)</f>
        <v>105-GRUPO DE TRABAJO DE CONTRATACIÓN;
20-OFICINA DE TECNOLOGÍA E INFORMÁTICA</v>
      </c>
    </row>
    <row r="35" spans="1:13" ht="31.5" customHeight="1" thickBot="1" x14ac:dyDescent="0.3">
      <c r="A35" s="133" t="str">
        <f>VLOOKUP(B35,'PA GPS 2026 '!$A$4:$D$461,4,0)</f>
        <v>Actividad propia</v>
      </c>
      <c r="B35" s="137" t="s">
        <v>180</v>
      </c>
      <c r="C35" s="194"/>
      <c r="D35" s="194" t="str">
        <f>VLOOKUP(B35,'PA GPS 2026 '!$E$4:$V$461,3,0)</f>
        <v>N/A</v>
      </c>
      <c r="E35" s="194" t="str">
        <f>VLOOKUP(B35,'PA GPS 2026 '!$E$4:$V$461,4,0)</f>
        <v>N/A</v>
      </c>
      <c r="F35" s="194" t="str">
        <f>VLOOKUP(B35,'PA GPS 2026 '!$E$4:$V$461,5,0)</f>
        <v>N/A</v>
      </c>
      <c r="G35" s="194" t="str">
        <f>VLOOKUP(B35,'PA GPS 2026 '!$E$4:$V$461,8,0)</f>
        <v>N/A</v>
      </c>
      <c r="H35" s="113" t="str">
        <f>VLOOKUP(B35,'PA GPS 2026 '!$E$4:$V$461,11,0)</f>
        <v>Elaborar y aprobar requerimiento (Formato Solicitud de Requerimientos a Sistemas de Información GS03-F18 Formato Lista de Chequeo de Requisitos de Seguridad de la Información GS03-F27 )</v>
      </c>
      <c r="I35" s="113">
        <f>VLOOKUP(B35,'PA GPS 2026 '!$E$4:$V$461,13,0)</f>
        <v>1</v>
      </c>
      <c r="J35" s="113" t="str">
        <f>VLOOKUP(B35,'PA GPS 2026 '!$E$4:$V$461,14,0)</f>
        <v>Númerica</v>
      </c>
      <c r="K35" s="114">
        <f>VLOOKUP(B35,'PA GPS 2026 '!$E$4:$V$461,16,0)</f>
        <v>46055</v>
      </c>
      <c r="L35" s="114">
        <f>VLOOKUP(B35,'PA GPS 2026 '!$E$4:$V$461,17,0)</f>
        <v>46066</v>
      </c>
      <c r="M35" s="122" t="str">
        <f>VLOOKUP(B35,'PA GPS 2026 '!$E$4:$V$461,18,0)</f>
        <v>105-GRUPO DE TRABAJO DE CONTRATACIÓN;
20-OFICINA DE TECNOLOGÍA E INFORMÁTICA</v>
      </c>
    </row>
    <row r="36" spans="1:13" ht="31.5" customHeight="1" thickBot="1" x14ac:dyDescent="0.3">
      <c r="A36" s="133" t="str">
        <f>VLOOKUP(B36,'PA GPS 2026 '!$A$4:$D$461,4,0)</f>
        <v>Actividad propia</v>
      </c>
      <c r="B36" s="137" t="s">
        <v>181</v>
      </c>
      <c r="C36" s="194"/>
      <c r="D36" s="194" t="str">
        <f>VLOOKUP(B36,'PA GPS 2026 '!$E$4:$V$461,3,0)</f>
        <v>N/A</v>
      </c>
      <c r="E36" s="194" t="str">
        <f>VLOOKUP(B36,'PA GPS 2026 '!$E$4:$V$461,4,0)</f>
        <v>N/A</v>
      </c>
      <c r="F36" s="194" t="str">
        <f>VLOOKUP(B36,'PA GPS 2026 '!$E$4:$V$461,5,0)</f>
        <v>N/A</v>
      </c>
      <c r="G36" s="194" t="str">
        <f>VLOOKUP(B36,'PA GPS 2026 '!$E$4:$V$461,8,0)</f>
        <v>N/A</v>
      </c>
      <c r="H36" s="113" t="str">
        <f>VLOOKUP(B36,'PA GPS 2026 '!$E$4:$V$461,11,0)</f>
        <v>Planear y gestionar de la solución  (Reporte planeación de tareas, línea base de requerimientos (historias de usuario) y entregables  en la herramienta devops plan de pruebas diseñado y registrado en la herramienta devops)</v>
      </c>
      <c r="I36" s="113">
        <f>VLOOKUP(B36,'PA GPS 2026 '!$E$4:$V$461,13,0)</f>
        <v>1</v>
      </c>
      <c r="J36" s="113" t="str">
        <f>VLOOKUP(B36,'PA GPS 2026 '!$E$4:$V$461,14,0)</f>
        <v>Númerica</v>
      </c>
      <c r="K36" s="114">
        <f>VLOOKUP(B36,'PA GPS 2026 '!$E$4:$V$461,16,0)</f>
        <v>46069</v>
      </c>
      <c r="L36" s="114">
        <f>VLOOKUP(B36,'PA GPS 2026 '!$E$4:$V$461,17,0)</f>
        <v>46112</v>
      </c>
      <c r="M36" s="122" t="str">
        <f>VLOOKUP(B36,'PA GPS 2026 '!$E$4:$V$461,18,0)</f>
        <v>105-GRUPO DE TRABAJO DE CONTRATACIÓN;
20-OFICINA DE TECNOLOGÍA E INFORMÁTICA</v>
      </c>
    </row>
    <row r="37" spans="1:13" ht="31.5" customHeight="1" thickBot="1" x14ac:dyDescent="0.3">
      <c r="A37" s="133" t="str">
        <f>VLOOKUP(B37,'PA GPS 2026 '!$A$4:$D$461,4,0)</f>
        <v>Actividad propia</v>
      </c>
      <c r="B37" s="137" t="s">
        <v>1493</v>
      </c>
      <c r="C37" s="194"/>
      <c r="D37" s="194" t="str">
        <f>VLOOKUP(B37,'PA GPS 2026 '!$E$4:$V$461,3,0)</f>
        <v>N/A</v>
      </c>
      <c r="E37" s="194" t="str">
        <f>VLOOKUP(B37,'PA GPS 2026 '!$E$4:$V$461,4,0)</f>
        <v>N/A</v>
      </c>
      <c r="F37" s="194" t="str">
        <f>VLOOKUP(B37,'PA GPS 2026 '!$E$4:$V$461,5,0)</f>
        <v>N/A</v>
      </c>
      <c r="G37" s="194" t="str">
        <f>VLOOKUP(B37,'PA GPS 2026 '!$E$4:$V$461,8,0)</f>
        <v>N/A</v>
      </c>
      <c r="H37" s="113" t="str">
        <f>VLOOKUP(B37,'PA GPS 2026 '!$E$4:$V$461,11,0)</f>
        <v>Diseñar la solución (Diseño de arquitectura actualizada en la herramienta especializada de arquitectura / Único entregable)</v>
      </c>
      <c r="I37" s="113">
        <f>VLOOKUP(B37,'PA GPS 2026 '!$E$4:$V$461,13,0)</f>
        <v>1</v>
      </c>
      <c r="J37" s="113" t="str">
        <f>VLOOKUP(B37,'PA GPS 2026 '!$E$4:$V$461,14,0)</f>
        <v>Númerica</v>
      </c>
      <c r="K37" s="114">
        <f>VLOOKUP(B37,'PA GPS 2026 '!$E$4:$V$461,16,0)</f>
        <v>46113</v>
      </c>
      <c r="L37" s="114">
        <f>VLOOKUP(B37,'PA GPS 2026 '!$E$4:$V$461,17,0)</f>
        <v>46142</v>
      </c>
      <c r="M37" s="122" t="str">
        <f>VLOOKUP(B37,'PA GPS 2026 '!$E$4:$V$461,18,0)</f>
        <v>105-GRUPO DE TRABAJO DE CONTRATACIÓN;
20-OFICINA DE TECNOLOGÍA E INFORMÁTICA</v>
      </c>
    </row>
    <row r="38" spans="1:13" ht="31.5" customHeight="1" thickBot="1" x14ac:dyDescent="0.3">
      <c r="A38" s="133" t="str">
        <f>VLOOKUP(B38,'PA GPS 2026 '!$A$4:$D$461,4,0)</f>
        <v>Actividad propia</v>
      </c>
      <c r="B38" s="137" t="s">
        <v>1495</v>
      </c>
      <c r="C38" s="194"/>
      <c r="D38" s="194" t="str">
        <f>VLOOKUP(B38,'PA GPS 2026 '!$E$4:$V$461,3,0)</f>
        <v>N/A</v>
      </c>
      <c r="E38" s="194" t="str">
        <f>VLOOKUP(B38,'PA GPS 2026 '!$E$4:$V$461,4,0)</f>
        <v>N/A</v>
      </c>
      <c r="F38" s="194" t="str">
        <f>VLOOKUP(B38,'PA GPS 2026 '!$E$4:$V$461,5,0)</f>
        <v>N/A</v>
      </c>
      <c r="G38" s="194" t="str">
        <f>VLOOKUP(B38,'PA GPS 2026 '!$E$4:$V$461,8,0)</f>
        <v>N/A</v>
      </c>
      <c r="H38" s="113" t="str">
        <f>VLOOKUP(B38,'PA GPS 2026 '!$E$4:$V$461,11,0)</f>
        <v>Construir componentes de software (1.Captura de pantalla  de casos de prueba ejecutados para aceptación / Único entregable)</v>
      </c>
      <c r="I38" s="113">
        <f>VLOOKUP(B38,'PA GPS 2026 '!$E$4:$V$461,13,0)</f>
        <v>1</v>
      </c>
      <c r="J38" s="113" t="str">
        <f>VLOOKUP(B38,'PA GPS 2026 '!$E$4:$V$461,14,0)</f>
        <v>Númerica</v>
      </c>
      <c r="K38" s="114">
        <f>VLOOKUP(B38,'PA GPS 2026 '!$E$4:$V$461,16,0)</f>
        <v>46146</v>
      </c>
      <c r="L38" s="114">
        <f>VLOOKUP(B38,'PA GPS 2026 '!$E$4:$V$461,17,0)</f>
        <v>46265</v>
      </c>
      <c r="M38" s="122" t="str">
        <f>VLOOKUP(B38,'PA GPS 2026 '!$E$4:$V$461,18,0)</f>
        <v>105-GRUPO DE TRABAJO DE CONTRATACIÓN;
20-OFICINA DE TECNOLOGÍA E INFORMÁTICA</v>
      </c>
    </row>
    <row r="39" spans="1:13" ht="31.5" customHeight="1" thickBot="1" x14ac:dyDescent="0.3">
      <c r="A39" s="133" t="str">
        <f>VLOOKUP(B39,'PA GPS 2026 '!$A$4:$D$461,4,0)</f>
        <v>Actividad propia</v>
      </c>
      <c r="B39" s="137" t="s">
        <v>1496</v>
      </c>
      <c r="C39" s="194"/>
      <c r="D39" s="194" t="str">
        <f>VLOOKUP(B39,'PA GPS 2026 '!$E$4:$V$461,3,0)</f>
        <v>N/A</v>
      </c>
      <c r="E39" s="194" t="str">
        <f>VLOOKUP(B39,'PA GPS 2026 '!$E$4:$V$461,4,0)</f>
        <v>N/A</v>
      </c>
      <c r="F39" s="194" t="str">
        <f>VLOOKUP(B39,'PA GPS 2026 '!$E$4:$V$461,5,0)</f>
        <v>N/A</v>
      </c>
      <c r="G39" s="194" t="str">
        <f>VLOOKUP(B39,'PA GPS 2026 '!$E$4:$V$461,8,0)</f>
        <v>N/A</v>
      </c>
      <c r="H39" s="113" t="str">
        <f>VLOOKUP(B39,'PA GPS 2026 '!$E$4:$V$461,11,0)</f>
        <v>Realizar Pruebas de Aceptación (Formato Acta de Prueba de Desarrollo de Software GS03-F26 / Único entregable)</v>
      </c>
      <c r="I39" s="113">
        <f>VLOOKUP(B39,'PA GPS 2026 '!$E$4:$V$461,13,0)</f>
        <v>1</v>
      </c>
      <c r="J39" s="113" t="str">
        <f>VLOOKUP(B39,'PA GPS 2026 '!$E$4:$V$461,14,0)</f>
        <v>Númerica</v>
      </c>
      <c r="K39" s="114">
        <f>VLOOKUP(B39,'PA GPS 2026 '!$E$4:$V$461,16,0)</f>
        <v>46266</v>
      </c>
      <c r="L39" s="114">
        <f>VLOOKUP(B39,'PA GPS 2026 '!$E$4:$V$461,17,0)</f>
        <v>46295</v>
      </c>
      <c r="M39" s="122" t="str">
        <f>VLOOKUP(B39,'PA GPS 2026 '!$E$4:$V$461,18,0)</f>
        <v>105-GRUPO DE TRABAJO DE CONTRATACIÓN;
20-OFICINA DE TECNOLOGÍA E INFORMÁTICA</v>
      </c>
    </row>
    <row r="40" spans="1:13" ht="31.5" customHeight="1" thickBot="1" x14ac:dyDescent="0.3">
      <c r="A40" s="133" t="str">
        <f>VLOOKUP(B40,'PA GPS 2026 '!$A$4:$D$461,4,0)</f>
        <v>Actividad propia</v>
      </c>
      <c r="B40" s="137" t="s">
        <v>1498</v>
      </c>
      <c r="C40" s="194"/>
      <c r="D40" s="194" t="str">
        <f>VLOOKUP(B40,'PA GPS 2026 '!$E$4:$V$461,3,0)</f>
        <v>N/A</v>
      </c>
      <c r="E40" s="194" t="str">
        <f>VLOOKUP(B40,'PA GPS 2026 '!$E$4:$V$461,4,0)</f>
        <v>N/A</v>
      </c>
      <c r="F40" s="194" t="str">
        <f>VLOOKUP(B40,'PA GPS 2026 '!$E$4:$V$461,5,0)</f>
        <v>N/A</v>
      </c>
      <c r="G40" s="194" t="str">
        <f>VLOOKUP(B40,'PA GPS 2026 '!$E$4:$V$461,8,0)</f>
        <v>N/A</v>
      </c>
      <c r="H40" s="113" t="str">
        <f>VLOOKUP(B40,'PA GPS 2026 '!$E$4:$V$461,11,0)</f>
        <v>Realizar manuales y capacitar a los usuarios (Formato Manual Técnico GS03-F22 y Formato Manual de Usuario GS03-F24 nuevo o actualizado  Registro de Capacitación)</v>
      </c>
      <c r="I40" s="113">
        <f>VLOOKUP(B40,'PA GPS 2026 '!$E$4:$V$461,13,0)</f>
        <v>1</v>
      </c>
      <c r="J40" s="113" t="str">
        <f>VLOOKUP(B40,'PA GPS 2026 '!$E$4:$V$461,14,0)</f>
        <v>Númerica</v>
      </c>
      <c r="K40" s="114">
        <f>VLOOKUP(B40,'PA GPS 2026 '!$E$4:$V$461,16,0)</f>
        <v>46296</v>
      </c>
      <c r="L40" s="114">
        <f>VLOOKUP(B40,'PA GPS 2026 '!$E$4:$V$461,17,0)</f>
        <v>46325</v>
      </c>
      <c r="M40" s="122" t="str">
        <f>VLOOKUP(B40,'PA GPS 2026 '!$E$4:$V$461,18,0)</f>
        <v>105-GRUPO DE TRABAJO DE CONTRATACIÓN;
20-OFICINA DE TECNOLOGÍA E INFORMÁTICA</v>
      </c>
    </row>
    <row r="41" spans="1:13" ht="31.5" customHeight="1" thickBot="1" x14ac:dyDescent="0.3">
      <c r="A41" s="133" t="str">
        <f>VLOOKUP(B41,'PA GPS 2026 '!$A$4:$D$461,4,0)</f>
        <v>Actividad propia</v>
      </c>
      <c r="B41" s="138" t="s">
        <v>1500</v>
      </c>
      <c r="C41" s="196"/>
      <c r="D41" s="196" t="str">
        <f>VLOOKUP(B41,'PA GPS 2026 '!$E$4:$V$461,3,0)</f>
        <v>N/A</v>
      </c>
      <c r="E41" s="196" t="str">
        <f>VLOOKUP(B41,'PA GPS 2026 '!$E$4:$V$461,4,0)</f>
        <v>N/A</v>
      </c>
      <c r="F41" s="196" t="str">
        <f>VLOOKUP(B41,'PA GPS 2026 '!$E$4:$V$461,5,0)</f>
        <v>N/A</v>
      </c>
      <c r="G41" s="196" t="str">
        <f>VLOOKUP(B41,'PA GPS 2026 '!$E$4:$V$461,8,0)</f>
        <v>N/A</v>
      </c>
      <c r="H41" s="124" t="str">
        <f>VLOOKUP(B41,'PA GPS 2026 '!$E$4:$V$461,11,0)</f>
        <v>Realizar cierre del proyecto (Formato Arquitectura de Software GS03F21 actualizado, Formato Acta de Entrega de Desarrollo de Software GS03-F25)</v>
      </c>
      <c r="I41" s="124">
        <f>VLOOKUP(B41,'PA GPS 2026 '!$E$4:$V$461,13,0)</f>
        <v>1</v>
      </c>
      <c r="J41" s="124" t="str">
        <f>VLOOKUP(B41,'PA GPS 2026 '!$E$4:$V$461,14,0)</f>
        <v>Númerica</v>
      </c>
      <c r="K41" s="125">
        <f>VLOOKUP(B41,'PA GPS 2026 '!$E$4:$V$461,16,0)</f>
        <v>46329</v>
      </c>
      <c r="L41" s="125">
        <f>VLOOKUP(B41,'PA GPS 2026 '!$E$4:$V$461,17,0)</f>
        <v>46356</v>
      </c>
      <c r="M41" s="126" t="str">
        <f>VLOOKUP(B41,'PA GPS 2026 '!$E$4:$V$461,18,0)</f>
        <v>105-GRUPO DE TRABAJO DE CONTRATACIÓN;
20-OFICINA DE TECNOLOGÍA E INFORMÁTICA</v>
      </c>
    </row>
    <row r="42" spans="1:13" ht="31.5" customHeight="1" thickBot="1" x14ac:dyDescent="0.3">
      <c r="A42" s="133" t="str">
        <f>VLOOKUP(B42,'PA GPS 2026 '!$A$4:$D$461,4,0)</f>
        <v>Producto</v>
      </c>
      <c r="B42" s="139" t="s">
        <v>1502</v>
      </c>
      <c r="C42" s="194" t="str">
        <f>VLOOKUP(B42,'PA GPS 2026 '!$E$4:$V$461,10,0)</f>
        <v>PES - Cierre de brechas territoriales</v>
      </c>
      <c r="D42" s="194" t="str">
        <f>VLOOKUP(B42,'PA GPS 2026 '!$E$4:$V$461,3,0)</f>
        <v>Fortalecer el Sistema Integral de Gestión Institucional en el marco del Modelo Integrado de Planeación y gestión para mejorar la prestación del servicio.</v>
      </c>
      <c r="E42" s="194" t="str">
        <f>VLOOKUP(B42,'PA GPS 2026 '!$E$4:$V$461,4,0)</f>
        <v xml:space="preserve">Cumplimiento de productos del PAI asociados a Fortacer el Sistema Integral de Gestión Institucional para mejorar la prestación del servicio. 
</v>
      </c>
      <c r="F42" s="194" t="str">
        <f>VLOOKUP(B42,'PA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42" s="194" t="str">
        <f>VLOOKUP(B42,'PA GPS 2026 '!$E$4:$V$461,8,0)</f>
        <v>N/A</v>
      </c>
      <c r="H42" s="115" t="str">
        <f>VLOOKUP(B42,'PA GPS 2026 '!$E$4:$V$461,11,0)</f>
        <v>Acciones para la mejora y sostenibilidad  del MIPG, ejecutadas. (informe de seguimiento y evidencias de las acciones realizadas)</v>
      </c>
      <c r="I42" s="115">
        <f>VLOOKUP(B42,'PA GPS 2026 '!$E$4:$V$461,13,0)</f>
        <v>1</v>
      </c>
      <c r="J42" s="115" t="str">
        <f>VLOOKUP(B42,'PA GPS 2026 '!$E$4:$V$461,14,0)</f>
        <v>Porcentual</v>
      </c>
      <c r="K42" s="116">
        <f>VLOOKUP(B42,'PA GPS 2026 '!$E$4:$V$461,16,0)</f>
        <v>46054</v>
      </c>
      <c r="L42" s="116">
        <f>VLOOKUP(B42,'PA GPS 2026 '!$E$4:$V$461,17,0)</f>
        <v>46371</v>
      </c>
      <c r="M42" s="130" t="str">
        <f>VLOOKUP(B42,'PA GPS 2026 '!$E$4:$V$461,18,0)</f>
        <v>105-GRUPO DE TRABAJO DE CONTRATACIÓN;
30-OFICINA ASESORA DE PLANEACIÓN</v>
      </c>
    </row>
    <row r="43" spans="1:13" ht="31.5" customHeight="1" thickBot="1" x14ac:dyDescent="0.3">
      <c r="A43" s="133" t="str">
        <f>VLOOKUP(B43,'PA GPS 2026 '!$A$4:$D$461,4,0)</f>
        <v>Actividad propia</v>
      </c>
      <c r="B43" s="137" t="s">
        <v>1506</v>
      </c>
      <c r="C43" s="194"/>
      <c r="D43" s="194" t="str">
        <f>VLOOKUP(B43,'PA GPS 2026 '!$E$4:$V$461,3,0)</f>
        <v>N/A</v>
      </c>
      <c r="E43" s="194" t="str">
        <f>VLOOKUP(B43,'PA GPS 2026 '!$E$4:$V$461,4,0)</f>
        <v>N/A</v>
      </c>
      <c r="F43" s="194" t="str">
        <f>VLOOKUP(B43,'PA GPS 2026 '!$E$4:$V$461,5,0)</f>
        <v>N/A</v>
      </c>
      <c r="G43" s="194" t="str">
        <f>VLOOKUP(B43,'PA GPS 2026 '!$E$4:$V$461,8,0)</f>
        <v>N/A</v>
      </c>
      <c r="H43" s="113" t="str">
        <f>VLOOKUP(B43,'PA GPS 2026 '!$E$4:$V$461,11,0)</f>
        <v>Verificar si los procesos contractuales publicados por la entidad en la vigencia 2025 les aplicaban  los documentos tipo, establecidos por CCE, para los proceso de: infraestructura de transporte, infraestructura de agua potable y saneamiento básico,  gestión catastral con enfoque multipropósito e infraestructura social. (informe con la verificación de los procesos)</v>
      </c>
      <c r="I43" s="113">
        <f>VLOOKUP(B43,'PA GPS 2026 '!$E$4:$V$461,13,0)</f>
        <v>1</v>
      </c>
      <c r="J43" s="113" t="str">
        <f>VLOOKUP(B43,'PA GPS 2026 '!$E$4:$V$461,14,0)</f>
        <v>Porcentual</v>
      </c>
      <c r="K43" s="114">
        <f>VLOOKUP(B43,'PA GPS 2026 '!$E$4:$V$461,16,0)</f>
        <v>46054</v>
      </c>
      <c r="L43" s="114">
        <f>VLOOKUP(B43,'PA GPS 2026 '!$E$4:$V$461,17,0)</f>
        <v>46371</v>
      </c>
      <c r="M43" s="122" t="str">
        <f>VLOOKUP(B43,'PA GPS 2026 '!$E$4:$V$461,18,0)</f>
        <v>105-GRUPO DE TRABAJO DE CONTRATACIÓN</v>
      </c>
    </row>
    <row r="44" spans="1:13" ht="31.5" customHeight="1" thickBot="1" x14ac:dyDescent="0.3">
      <c r="A44" s="133" t="str">
        <f>VLOOKUP(B44,'PA GPS 2026 '!$A$4:$D$461,4,0)</f>
        <v>Actividad propia</v>
      </c>
      <c r="B44" s="140" t="s">
        <v>1509</v>
      </c>
      <c r="C44" s="194"/>
      <c r="D44" s="194" t="str">
        <f>VLOOKUP(B44,'PA GPS 2026 '!$E$4:$V$461,3,0)</f>
        <v>N/A</v>
      </c>
      <c r="E44" s="194" t="str">
        <f>VLOOKUP(B44,'PA GPS 2026 '!$E$4:$V$461,4,0)</f>
        <v>N/A</v>
      </c>
      <c r="F44" s="194" t="str">
        <f>VLOOKUP(B44,'PA GPS 2026 '!$E$4:$V$461,5,0)</f>
        <v>N/A</v>
      </c>
      <c r="G44" s="194" t="str">
        <f>VLOOKUP(B44,'PA GPS 2026 '!$E$4:$V$461,8,0)</f>
        <v>N/A</v>
      </c>
      <c r="H44" s="127" t="str">
        <f>VLOOKUP(B44,'PA GPS 2026 '!$E$4:$V$461,11,0)</f>
        <v>Actualizar el procedimiento Etapa de Planeación, incluyendo que: cuando no exista un Acuerdo Marco de Precios para el bien o servicio requerido, la  entidad debe estudiar, comparar e identificar las ventajas de utilizar la bolsa de productos para la adquisición respectiva frente a la subasta inversa o a la promoción de un nuevo Acuerdo Marco de Precios (procedimiento en etapa de planeación actualizado y publicado/pantallazo de SIGI)</v>
      </c>
      <c r="I44" s="127">
        <f>VLOOKUP(B44,'PA GPS 2026 '!$E$4:$V$461,13,0)</f>
        <v>1</v>
      </c>
      <c r="J44" s="127" t="str">
        <f>VLOOKUP(B44,'PA GPS 2026 '!$E$4:$V$461,14,0)</f>
        <v>Porcentual</v>
      </c>
      <c r="K44" s="128">
        <f>VLOOKUP(B44,'PA GPS 2026 '!$E$4:$V$461,16,0)</f>
        <v>46054</v>
      </c>
      <c r="L44" s="128">
        <f>VLOOKUP(B44,'PA GPS 2026 '!$E$4:$V$461,17,0)</f>
        <v>46371</v>
      </c>
      <c r="M44" s="132" t="str">
        <f>VLOOKUP(B44,'PA GPS 2026 '!$E$4:$V$461,18,0)</f>
        <v>105-GRUPO DE TRABAJO DE CONTRATACIÓN;
30-OFICINA ASESORA DE PLANEACIÓN</v>
      </c>
    </row>
    <row r="45" spans="1:13" ht="31.5" customHeight="1" thickBot="1" x14ac:dyDescent="0.3">
      <c r="A45" s="133" t="str">
        <f>VLOOKUP(B45,'PA GPS 2026 '!$A$4:$D$461,4,0)</f>
        <v>Producto</v>
      </c>
      <c r="B45" s="136" t="s">
        <v>1512</v>
      </c>
      <c r="C45" s="195" t="str">
        <f>VLOOKUP(B45,'PA GPS 2026 '!$E$4:$V$461,10,0)</f>
        <v>PEI- Plan Estratégico Institucional</v>
      </c>
      <c r="D45" s="195" t="str">
        <f>VLOOKUP(B45,'PA GPS 2026 '!$E$4:$V$461,3,0)</f>
        <v xml:space="preserve">Promover el enfoque preventivo, diferencial y territorial en el que hacer misional de la entidad 
</v>
      </c>
      <c r="E45" s="195" t="str">
        <f>VLOOKUP(B45,'PA GPS 2026 '!$E$4:$V$461,4,0)</f>
        <v xml:space="preserve">Cumplimiento de productos del PAI asociados a Promover el enfoque preventivo, diferencial y territorial en el que hacer misional de la entidad 
</v>
      </c>
      <c r="F45" s="195" t="str">
        <f>VLOOKUP(B45,'PA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5" s="195" t="str">
        <f>VLOOKUP(B45,'PA GPS 2026 '!$E$4:$V$461,8,0)</f>
        <v>N/A</v>
      </c>
      <c r="H45" s="118" t="str">
        <f>VLOOKUP(B45,'PA GPS 2026 '!$E$4:$V$461,11,0)</f>
        <v>Compras públicas con tejido social orientada a la incorporación de criterios de priorización y participación de grupos de valor en los procesos contractuales de elementos de uso interno de la Entidad. Realizadas.  (Un (1) Informe de resultados)</v>
      </c>
      <c r="I45" s="118">
        <f>VLOOKUP(B45,'PA GPS 2026 '!$E$4:$V$461,13,0)</f>
        <v>100</v>
      </c>
      <c r="J45" s="118" t="str">
        <f>VLOOKUP(B45,'PA GPS 2026 '!$E$4:$V$461,14,0)</f>
        <v>Porcentual</v>
      </c>
      <c r="K45" s="119">
        <f>VLOOKUP(B45,'PA GPS 2026 '!$E$4:$V$461,16,0)</f>
        <v>46054</v>
      </c>
      <c r="L45" s="119">
        <f>VLOOKUP(B45,'PA GPS 2026 '!$E$4:$V$461,17,0)</f>
        <v>46386</v>
      </c>
      <c r="M45" s="120" t="str">
        <f>VLOOKUP(B45,'PA GPS 2026 '!$E$4:$V$461,18,0)</f>
        <v>105-GRUPO DE TRABAJO DE CONTRATACIÓN</v>
      </c>
    </row>
    <row r="46" spans="1:13" ht="31.5" customHeight="1" thickBot="1" x14ac:dyDescent="0.3">
      <c r="A46" s="133" t="str">
        <f>VLOOKUP(B46,'PA GPS 2026 '!$A$4:$D$461,4,0)</f>
        <v>Actividad propia</v>
      </c>
      <c r="B46" s="137" t="s">
        <v>1515</v>
      </c>
      <c r="C46" s="194"/>
      <c r="D46" s="194" t="str">
        <f>VLOOKUP(B46,'PA GPS 2026 '!$E$4:$V$461,3,0)</f>
        <v>N/A</v>
      </c>
      <c r="E46" s="194" t="str">
        <f>VLOOKUP(B46,'PA GPS 2026 '!$E$4:$V$461,4,0)</f>
        <v>N/A</v>
      </c>
      <c r="F46" s="194" t="str">
        <f>VLOOKUP(B46,'PA GPS 2026 '!$E$4:$V$461,5,0)</f>
        <v>N/A</v>
      </c>
      <c r="G46" s="194" t="str">
        <f>VLOOKUP(B46,'PA GPS 2026 '!$E$4:$V$461,8,0)</f>
        <v>N/A</v>
      </c>
      <c r="H46" s="113" t="str">
        <f>VLOOKUP(B46,'PA GPS 2026 '!$E$4:$V$461,11,0)</f>
        <v>Realizar capacitación a los funcionarios y colaboradores del GSAyRF y GTC por parte de la Agencia Nacional de Contratación Pública Colombia Compra Eficiente en materia de compras públicas con enfoque social, haciendo uso de los contratos marco de precios vigentes mediante el portal web tienda virtual dispuesto por la ANCP.  (Un (1)   Acta sobre el desarrollo de la capacitación junto con los respectivos listados de Asistencia.)</v>
      </c>
      <c r="I46" s="113">
        <f>VLOOKUP(B46,'PA GPS 2026 '!$E$4:$V$461,13,0)</f>
        <v>1</v>
      </c>
      <c r="J46" s="113" t="str">
        <f>VLOOKUP(B46,'PA GPS 2026 '!$E$4:$V$461,14,0)</f>
        <v>Númerica</v>
      </c>
      <c r="K46" s="114">
        <f>VLOOKUP(B46,'PA GPS 2026 '!$E$4:$V$461,16,0)</f>
        <v>46054</v>
      </c>
      <c r="L46" s="114">
        <f>VLOOKUP(B46,'PA GPS 2026 '!$E$4:$V$461,17,0)</f>
        <v>46112</v>
      </c>
      <c r="M46" s="122" t="str">
        <f>VLOOKUP(B46,'PA GPS 2026 '!$E$4:$V$461,18,0)</f>
        <v>105-GRUPO DE TRABAJO DE CONTRATACIÓN</v>
      </c>
    </row>
    <row r="47" spans="1:13" ht="31.5" customHeight="1" thickBot="1" x14ac:dyDescent="0.3">
      <c r="A47" s="133" t="str">
        <f>VLOOKUP(B47,'PA GPS 2026 '!$A$4:$D$461,4,0)</f>
        <v>Actividad propia</v>
      </c>
      <c r="B47" s="137" t="s">
        <v>1518</v>
      </c>
      <c r="C47" s="194"/>
      <c r="D47" s="194" t="str">
        <f>VLOOKUP(B47,'PA GPS 2026 '!$E$4:$V$461,3,0)</f>
        <v>N/A</v>
      </c>
      <c r="E47" s="194" t="str">
        <f>VLOOKUP(B47,'PA GPS 2026 '!$E$4:$V$461,4,0)</f>
        <v>N/A</v>
      </c>
      <c r="F47" s="194" t="str">
        <f>VLOOKUP(B47,'PA GPS 2026 '!$E$4:$V$461,5,0)</f>
        <v>N/A</v>
      </c>
      <c r="G47" s="194" t="str">
        <f>VLOOKUP(B47,'PA GPS 2026 '!$E$4:$V$461,8,0)</f>
        <v>N/A</v>
      </c>
      <c r="H47" s="113" t="str">
        <f>VLOOKUP(B47,'PA GPS 2026 '!$E$4:$V$461,11,0)</f>
        <v>Diseñar los lineamientos de tejido social priorizados de la entidad, para la inclusión de criterios sociales en materia de selección al momento de estructurar y gestionar compras públicas de elementos de uso interno, a través del portal web tienda virtual dispuesto por la ANCP.  (Un (1) Documento con los lineamientos de tejido social)</v>
      </c>
      <c r="I47" s="113">
        <f>VLOOKUP(B47,'PA GPS 2026 '!$E$4:$V$461,13,0)</f>
        <v>1</v>
      </c>
      <c r="J47" s="113" t="str">
        <f>VLOOKUP(B47,'PA GPS 2026 '!$E$4:$V$461,14,0)</f>
        <v>Númerica</v>
      </c>
      <c r="K47" s="114">
        <f>VLOOKUP(B47,'PA GPS 2026 '!$E$4:$V$461,16,0)</f>
        <v>46113</v>
      </c>
      <c r="L47" s="114">
        <f>VLOOKUP(B47,'PA GPS 2026 '!$E$4:$V$461,17,0)</f>
        <v>46203</v>
      </c>
      <c r="M47" s="122" t="str">
        <f>VLOOKUP(B47,'PA GPS 2026 '!$E$4:$V$461,18,0)</f>
        <v>105-GRUPO DE TRABAJO DE CONTRATACIÓN</v>
      </c>
    </row>
    <row r="48" spans="1:13" ht="31.5" customHeight="1" thickBot="1" x14ac:dyDescent="0.3">
      <c r="A48" s="133" t="str">
        <f>VLOOKUP(B48,'PA GPS 2026 '!$A$4:$D$461,4,0)</f>
        <v>Actividad propia</v>
      </c>
      <c r="B48" s="137" t="s">
        <v>1521</v>
      </c>
      <c r="C48" s="194"/>
      <c r="D48" s="194" t="str">
        <f>VLOOKUP(B48,'PA GPS 2026 '!$E$4:$V$461,3,0)</f>
        <v>N/A</v>
      </c>
      <c r="E48" s="194" t="str">
        <f>VLOOKUP(B48,'PA GPS 2026 '!$E$4:$V$461,4,0)</f>
        <v>N/A</v>
      </c>
      <c r="F48" s="194" t="str">
        <f>VLOOKUP(B48,'PA GPS 2026 '!$E$4:$V$461,5,0)</f>
        <v>N/A</v>
      </c>
      <c r="G48" s="194" t="str">
        <f>VLOOKUP(B48,'PA GPS 2026 '!$E$4:$V$461,8,0)</f>
        <v>N/A</v>
      </c>
      <c r="H48" s="113" t="str">
        <f>VLOOKUP(B48,'PA GPS 2026 '!$E$4:$V$461,11,0)</f>
        <v>Socializar los lineamientos establecidos a las diferentes áreas solicitantes; y capacitar a los enlaces encargados de gestionar las necesidades. 
(Lista de asistencia,  memorias de la capacitación)</v>
      </c>
      <c r="I48" s="113">
        <f>VLOOKUP(B48,'PA GPS 2026 '!$E$4:$V$461,13,0)</f>
        <v>1</v>
      </c>
      <c r="J48" s="113" t="str">
        <f>VLOOKUP(B48,'PA GPS 2026 '!$E$4:$V$461,14,0)</f>
        <v>Númerica</v>
      </c>
      <c r="K48" s="114">
        <f>VLOOKUP(B48,'PA GPS 2026 '!$E$4:$V$461,16,0)</f>
        <v>46203</v>
      </c>
      <c r="L48" s="114">
        <f>VLOOKUP(B48,'PA GPS 2026 '!$E$4:$V$461,17,0)</f>
        <v>46234</v>
      </c>
      <c r="M48" s="122" t="str">
        <f>VLOOKUP(B48,'PA GPS 2026 '!$E$4:$V$461,18,0)</f>
        <v>105-GRUPO DE TRABAJO DE CONTRATACIÓN</v>
      </c>
    </row>
    <row r="49" spans="1:13" ht="31.5" customHeight="1" thickBot="1" x14ac:dyDescent="0.3">
      <c r="A49" s="133" t="str">
        <f>VLOOKUP(B49,'PA GPS 2026 '!$A$4:$D$461,4,0)</f>
        <v>Actividad propia</v>
      </c>
      <c r="B49" s="137" t="s">
        <v>1523</v>
      </c>
      <c r="C49" s="194"/>
      <c r="D49" s="194" t="str">
        <f>VLOOKUP(B49,'PA GPS 2026 '!$E$4:$V$461,3,0)</f>
        <v>N/A</v>
      </c>
      <c r="E49" s="194" t="str">
        <f>VLOOKUP(B49,'PA GPS 2026 '!$E$4:$V$461,4,0)</f>
        <v>N/A</v>
      </c>
      <c r="F49" s="194" t="str">
        <f>VLOOKUP(B49,'PA GPS 2026 '!$E$4:$V$461,5,0)</f>
        <v>N/A</v>
      </c>
      <c r="G49" s="194" t="str">
        <f>VLOOKUP(B49,'PA GPS 2026 '!$E$4:$V$461,8,0)</f>
        <v>N/A</v>
      </c>
      <c r="H49" s="113" t="str">
        <f>VLOOKUP(B49,'PA GPS 2026 '!$E$4:$V$461,11,0)</f>
        <v>Verificar la inclusion de los lineamientos de tejido social en los procesos de las compras públicas  de acuerdo a las necesidades de la Entidad.
 (Una (1) Matriz compilatoria de los procesos de compras publicas  adelantadas por la entidad, incluyendo toda la información cuantitativa y cualitativa del proceso de compra)</v>
      </c>
      <c r="I49" s="113">
        <f>VLOOKUP(B49,'PA GPS 2026 '!$E$4:$V$461,13,0)</f>
        <v>1</v>
      </c>
      <c r="J49" s="113" t="str">
        <f>VLOOKUP(B49,'PA GPS 2026 '!$E$4:$V$461,14,0)</f>
        <v>Númerica</v>
      </c>
      <c r="K49" s="114">
        <f>VLOOKUP(B49,'PA GPS 2026 '!$E$4:$V$461,16,0)</f>
        <v>46235</v>
      </c>
      <c r="L49" s="114">
        <f>VLOOKUP(B49,'PA GPS 2026 '!$E$4:$V$461,17,0)</f>
        <v>46356</v>
      </c>
      <c r="M49" s="122" t="str">
        <f>VLOOKUP(B49,'PA GPS 2026 '!$E$4:$V$461,18,0)</f>
        <v>105-GRUPO DE TRABAJO DE CONTRATACIÓN</v>
      </c>
    </row>
    <row r="50" spans="1:13" ht="31.5" customHeight="1" thickBot="1" x14ac:dyDescent="0.3">
      <c r="A50" s="133" t="str">
        <f>VLOOKUP(B50,'PA GPS 2026 '!$A$4:$D$461,4,0)</f>
        <v>Actividad propia</v>
      </c>
      <c r="B50" s="138" t="s">
        <v>1526</v>
      </c>
      <c r="C50" s="196"/>
      <c r="D50" s="196" t="str">
        <f>VLOOKUP(B50,'PA GPS 2026 '!$E$4:$V$461,3,0)</f>
        <v>N/A</v>
      </c>
      <c r="E50" s="196" t="str">
        <f>VLOOKUP(B50,'PA GPS 2026 '!$E$4:$V$461,4,0)</f>
        <v>N/A</v>
      </c>
      <c r="F50" s="196" t="str">
        <f>VLOOKUP(B50,'PA GPS 2026 '!$E$4:$V$461,5,0)</f>
        <v>N/A</v>
      </c>
      <c r="G50" s="196" t="str">
        <f>VLOOKUP(B50,'PA GPS 2026 '!$E$4:$V$461,8,0)</f>
        <v>N/A</v>
      </c>
      <c r="H50" s="124" t="str">
        <f>VLOOKUP(B50,'PA GPS 2026 '!$E$4:$V$461,11,0)</f>
        <v>Realizar medición de resultados a los procesos que se aplicaron los lineamietos de tejido socal. (Informe en el que se presenten los resultados de la implementación de las actividades)</v>
      </c>
      <c r="I50" s="124">
        <f>VLOOKUP(B50,'PA GPS 2026 '!$E$4:$V$461,13,0)</f>
        <v>1</v>
      </c>
      <c r="J50" s="124" t="str">
        <f>VLOOKUP(B50,'PA GPS 2026 '!$E$4:$V$461,14,0)</f>
        <v>Númerica</v>
      </c>
      <c r="K50" s="125">
        <f>VLOOKUP(B50,'PA GPS 2026 '!$E$4:$V$461,16,0)</f>
        <v>46235</v>
      </c>
      <c r="L50" s="125">
        <f>VLOOKUP(B50,'PA GPS 2026 '!$E$4:$V$461,17,0)</f>
        <v>46386</v>
      </c>
      <c r="M50" s="126" t="str">
        <f>VLOOKUP(B50,'PA GPS 2026 '!$E$4:$V$461,18,0)</f>
        <v>105-GRUPO DE TRABAJO DE CONTRATACIÓN</v>
      </c>
    </row>
    <row r="51" spans="1:13" ht="31.5" customHeight="1" thickBot="1" x14ac:dyDescent="0.3">
      <c r="A51" s="133" t="str">
        <f>VLOOKUP(B51,'PA GPS 2026 '!$A$4:$D$461,4,0)</f>
        <v>Producto</v>
      </c>
      <c r="B51" s="139" t="s">
        <v>413</v>
      </c>
      <c r="C51" s="194" t="str">
        <f>VLOOKUP(B51,'PA GPS 2026 '!$E$4:$V$461,10,0)</f>
        <v>PND - 4-04-1-c- Transformación productiva, internacionalización y acción climática - Políticas de competencia, consumidor e infraestructura de la calidad modernas</v>
      </c>
      <c r="D51" s="194" t="str">
        <f>VLOOKUP(B51,'PA GPS 2026 '!$E$4:$V$461,3,0)</f>
        <v xml:space="preserve">Promover el enfoque preventivo, diferencial y territorial en el que hacer misional de la entidad 
</v>
      </c>
      <c r="E51" s="194" t="str">
        <f>VLOOKUP(B51,'PA GPS 2026 '!$E$4:$V$461,4,0)</f>
        <v xml:space="preserve">Cumplimiento de productos del PAI asociados a Promover el enfoque preventivo, diferencial y territorial en el que hacer misional de la entidad 
</v>
      </c>
      <c r="F51" s="194" t="str">
        <f>VLOOKUP(B51,'PA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1" s="194" t="str">
        <f>VLOOKUP(B51,'PA GPS 2026 '!$E$4:$V$461,8,0)</f>
        <v>C-3503-0200-21-40401c</v>
      </c>
      <c r="H51" s="115" t="str">
        <f>VLOOKUP(B51,'PA GPS 2026 '!$E$4:$V$461,11,0)</f>
        <v>Fortalecimiento de la gobernanza interinstitucional, orientado a establecer mecanismos de coordinación y asignación de recursos para las actividades de IVC en las regulaciones vigentes. Informe de actividades ejecutadas en las mesas de trabajo (Informe ejecutivo de avances de las mesas de trabajo).</v>
      </c>
      <c r="I51" s="115">
        <f>VLOOKUP(B51,'PA GPS 2026 '!$E$4:$V$461,13,0)</f>
        <v>1</v>
      </c>
      <c r="J51" s="115" t="str">
        <f>VLOOKUP(B51,'PA GPS 2026 '!$E$4:$V$461,14,0)</f>
        <v>Númerica</v>
      </c>
      <c r="K51" s="116">
        <f>VLOOKUP(B51,'PA GPS 2026 '!$E$4:$V$461,16,0)</f>
        <v>46055</v>
      </c>
      <c r="L51" s="116">
        <f>VLOOKUP(B51,'PA GPS 2026 '!$E$4:$V$461,17,0)</f>
        <v>46374</v>
      </c>
      <c r="M51" s="130" t="str">
        <f>VLOOKUP(B51,'PA GPS 2026 '!$E$4:$V$461,18,0)</f>
        <v>6000-DESPACHO DEL SUPERINTENDENTE DELEGADO PARA EL CONTROL Y VERIFICACIÓN DE REGLAMENTOS TÉCNICOS Y METROLOGÍA LEGAL</v>
      </c>
    </row>
    <row r="52" spans="1:13" ht="31.5" customHeight="1" thickBot="1" x14ac:dyDescent="0.3">
      <c r="A52" s="133" t="str">
        <f>VLOOKUP(B52,'PA GPS 2026 '!$A$4:$D$461,4,0)</f>
        <v>Actividad propia</v>
      </c>
      <c r="B52" s="137" t="s">
        <v>414</v>
      </c>
      <c r="C52" s="194"/>
      <c r="D52" s="194" t="str">
        <f>VLOOKUP(B52,'PA GPS 2026 '!$E$4:$V$461,3,0)</f>
        <v>N/A</v>
      </c>
      <c r="E52" s="194" t="str">
        <f>VLOOKUP(B52,'PA GPS 2026 '!$E$4:$V$461,4,0)</f>
        <v>N/A</v>
      </c>
      <c r="F52" s="194" t="str">
        <f>VLOOKUP(B52,'PA GPS 2026 '!$E$4:$V$461,5,0)</f>
        <v>N/A</v>
      </c>
      <c r="G52" s="194" t="str">
        <f>VLOOKUP(B52,'PA GPS 2026 '!$E$4:$V$461,8,0)</f>
        <v>N/A</v>
      </c>
      <c r="H52" s="113" t="str">
        <f>VLOOKUP(B52,'PA GPS 2026 '!$E$4:$V$461,11,0)</f>
        <v>Identificar los problemas asociados a IVC, de las regulaciones vigentes emitidas por los reguladores. (Informe ejecutivo con identificación de problemas y entidades involucradas).</v>
      </c>
      <c r="I52" s="113">
        <f>VLOOKUP(B52,'PA GPS 2026 '!$E$4:$V$461,13,0)</f>
        <v>1</v>
      </c>
      <c r="J52" s="113" t="str">
        <f>VLOOKUP(B52,'PA GPS 2026 '!$E$4:$V$461,14,0)</f>
        <v>Númerica</v>
      </c>
      <c r="K52" s="114">
        <f>VLOOKUP(B52,'PA GPS 2026 '!$E$4:$V$461,16,0)</f>
        <v>46055</v>
      </c>
      <c r="L52" s="114">
        <f>VLOOKUP(B52,'PA GPS 2026 '!$E$4:$V$461,17,0)</f>
        <v>46080</v>
      </c>
      <c r="M52" s="122" t="str">
        <f>VLOOKUP(B52,'PA GPS 2026 '!$E$4:$V$461,18,0)</f>
        <v>6000-DESPACHO DEL SUPERINTENDENTE DELEGADO PARA EL CONTROL Y VERIFICACIÓN DE REGLAMENTOS TÉCNICOS Y METROLOGÍA LEGAL</v>
      </c>
    </row>
    <row r="53" spans="1:13" ht="31.5" customHeight="1" thickBot="1" x14ac:dyDescent="0.3">
      <c r="A53" s="133" t="str">
        <f>VLOOKUP(B53,'PA GPS 2026 '!$A$4:$D$461,4,0)</f>
        <v>Actividad propia</v>
      </c>
      <c r="B53" s="137" t="s">
        <v>415</v>
      </c>
      <c r="C53" s="194"/>
      <c r="D53" s="194" t="str">
        <f>VLOOKUP(B53,'PA GPS 2026 '!$E$4:$V$461,3,0)</f>
        <v>N/A</v>
      </c>
      <c r="E53" s="194" t="str">
        <f>VLOOKUP(B53,'PA GPS 2026 '!$E$4:$V$461,4,0)</f>
        <v>N/A</v>
      </c>
      <c r="F53" s="194" t="str">
        <f>VLOOKUP(B53,'PA GPS 2026 '!$E$4:$V$461,5,0)</f>
        <v>N/A</v>
      </c>
      <c r="G53" s="194" t="str">
        <f>VLOOKUP(B53,'PA GPS 2026 '!$E$4:$V$461,8,0)</f>
        <v>N/A</v>
      </c>
      <c r="H53" s="113" t="str">
        <f>VLOOKUP(B53,'PA GPS 2026 '!$E$4:$V$461,11,0)</f>
        <v>Ralizar mesas de Trabajo con las diferentes entidades reguladoras.(Archivo con las actas de reunión y listado de asistencia).</v>
      </c>
      <c r="I53" s="113">
        <f>VLOOKUP(B53,'PA GPS 2026 '!$E$4:$V$461,13,0)</f>
        <v>1</v>
      </c>
      <c r="J53" s="113" t="str">
        <f>VLOOKUP(B53,'PA GPS 2026 '!$E$4:$V$461,14,0)</f>
        <v>Númerica</v>
      </c>
      <c r="K53" s="114">
        <f>VLOOKUP(B53,'PA GPS 2026 '!$E$4:$V$461,16,0)</f>
        <v>46083</v>
      </c>
      <c r="L53" s="114">
        <f>VLOOKUP(B53,'PA GPS 2026 '!$E$4:$V$461,17,0)</f>
        <v>46374</v>
      </c>
      <c r="M53" s="122" t="str">
        <f>VLOOKUP(B53,'PA GPS 2026 '!$E$4:$V$461,18,0)</f>
        <v>6000-DESPACHO DEL SUPERINTENDENTE DELEGADO PARA EL CONTROL Y VERIFICACIÓN DE REGLAMENTOS TÉCNICOS Y METROLOGÍA LEGAL</v>
      </c>
    </row>
    <row r="54" spans="1:13" ht="31.5" customHeight="1" thickBot="1" x14ac:dyDescent="0.3">
      <c r="A54" s="133" t="str">
        <f>VLOOKUP(B54,'PA GPS 2026 '!$A$4:$D$461,4,0)</f>
        <v>Actividad propia</v>
      </c>
      <c r="B54" s="138" t="s">
        <v>416</v>
      </c>
      <c r="C54" s="196"/>
      <c r="D54" s="196" t="str">
        <f>VLOOKUP(B54,'PA GPS 2026 '!$E$4:$V$461,3,0)</f>
        <v>N/A</v>
      </c>
      <c r="E54" s="196" t="str">
        <f>VLOOKUP(B54,'PA GPS 2026 '!$E$4:$V$461,4,0)</f>
        <v>N/A</v>
      </c>
      <c r="F54" s="196" t="str">
        <f>VLOOKUP(B54,'PA GPS 2026 '!$E$4:$V$461,5,0)</f>
        <v>N/A</v>
      </c>
      <c r="G54" s="196" t="str">
        <f>VLOOKUP(B54,'PA GPS 2026 '!$E$4:$V$461,8,0)</f>
        <v>N/A</v>
      </c>
      <c r="H54" s="124" t="str">
        <f>VLOOKUP(B54,'PA GPS 2026 '!$E$4:$V$461,11,0)</f>
        <v>Realizar Informe de actividades ejecutadas en las mesas de trabajo (Informe ejecutivo de avances de las mesas de trabajo)</v>
      </c>
      <c r="I54" s="124">
        <f>VLOOKUP(B54,'PA GPS 2026 '!$E$4:$V$461,13,0)</f>
        <v>1</v>
      </c>
      <c r="J54" s="124" t="str">
        <f>VLOOKUP(B54,'PA GPS 2026 '!$E$4:$V$461,14,0)</f>
        <v>Númerica</v>
      </c>
      <c r="K54" s="125">
        <f>VLOOKUP(B54,'PA GPS 2026 '!$E$4:$V$461,16,0)</f>
        <v>46083</v>
      </c>
      <c r="L54" s="125">
        <f>VLOOKUP(B54,'PA GPS 2026 '!$E$4:$V$461,17,0)</f>
        <v>46374</v>
      </c>
      <c r="M54" s="126" t="str">
        <f>VLOOKUP(B54,'PA GPS 2026 '!$E$4:$V$461,18,0)</f>
        <v>6000-DESPACHO DEL SUPERINTENDENTE DELEGADO PARA EL CONTROL Y VERIFICACIÓN DE REGLAMENTOS TÉCNICOS Y METROLOGÍA LEGAL</v>
      </c>
    </row>
  </sheetData>
  <autoFilter ref="A7:M54" xr:uid="{2B518075-C2AA-412F-846D-DFC3D162D202}"/>
  <mergeCells count="49">
    <mergeCell ref="C51:C54"/>
    <mergeCell ref="D51:D54"/>
    <mergeCell ref="E51:E54"/>
    <mergeCell ref="F51:F54"/>
    <mergeCell ref="G51:G54"/>
    <mergeCell ref="C45:C50"/>
    <mergeCell ref="D45:D50"/>
    <mergeCell ref="E45:E50"/>
    <mergeCell ref="F45:F50"/>
    <mergeCell ref="G45:G50"/>
    <mergeCell ref="C42:C44"/>
    <mergeCell ref="D42:D44"/>
    <mergeCell ref="E42:E44"/>
    <mergeCell ref="F42:F44"/>
    <mergeCell ref="G42:G44"/>
    <mergeCell ref="C34:C41"/>
    <mergeCell ref="D34:D41"/>
    <mergeCell ref="E34:E41"/>
    <mergeCell ref="F34:F41"/>
    <mergeCell ref="G34:G41"/>
    <mergeCell ref="F25:F30"/>
    <mergeCell ref="G25:G30"/>
    <mergeCell ref="C31:C33"/>
    <mergeCell ref="D31:D33"/>
    <mergeCell ref="E31:E33"/>
    <mergeCell ref="F31:F33"/>
    <mergeCell ref="G31:G33"/>
    <mergeCell ref="C25:C30"/>
    <mergeCell ref="D25:D30"/>
    <mergeCell ref="E25:E30"/>
    <mergeCell ref="C15:C19"/>
    <mergeCell ref="D15:D19"/>
    <mergeCell ref="E15:E19"/>
    <mergeCell ref="F15:F19"/>
    <mergeCell ref="G15:G19"/>
    <mergeCell ref="C20:C24"/>
    <mergeCell ref="D20:D24"/>
    <mergeCell ref="E20:E24"/>
    <mergeCell ref="F20:F24"/>
    <mergeCell ref="G20:G24"/>
    <mergeCell ref="B1:D3"/>
    <mergeCell ref="B4:M4"/>
    <mergeCell ref="B6:M6"/>
    <mergeCell ref="D5:L5"/>
    <mergeCell ref="C8:C14"/>
    <mergeCell ref="D8:D14"/>
    <mergeCell ref="E8:E14"/>
    <mergeCell ref="F8:F14"/>
    <mergeCell ref="G8:G14"/>
  </mergeCells>
  <conditionalFormatting sqref="A1:F1 N4:XFD6 B5:F5 M5 H1:XFD1 A2:XFD3 A4:M4 A55:M1048576 A6:M6 A7:XFD7 N8:XFD1048576 B8:B54">
    <cfRule type="cellIs" dxfId="32" priority="40" operator="equal">
      <formula>0</formula>
    </cfRule>
  </conditionalFormatting>
  <dataValidations count="1">
    <dataValidation type="list" allowBlank="1" showInputMessage="1" showErrorMessage="1" sqref="C8 C15 C20 C25 C31 C34 C42 C45 C51 A8:A54" xr:uid="{1000EC99-E8D4-4BC3-BA95-8F7A668A39B2}">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0D7C-4224-4685-BB07-31E4684A39FD}">
  <sheetPr codeName="Hoja6"/>
  <dimension ref="A1:M297"/>
  <sheetViews>
    <sheetView showGridLines="0" view="pageBreakPreview" topLeftCell="B214" zoomScale="69" zoomScaleNormal="110" zoomScaleSheetLayoutView="110" workbookViewId="0">
      <selection activeCell="H220" sqref="H220"/>
    </sheetView>
  </sheetViews>
  <sheetFormatPr baseColWidth="10" defaultRowHeight="15" x14ac:dyDescent="0.25"/>
  <cols>
    <col min="1" max="1" width="12.85546875" style="5" hidden="1" customWidth="1"/>
    <col min="2" max="2" width="15.140625" style="5" customWidth="1"/>
    <col min="3" max="3" width="39.5703125" style="5" customWidth="1"/>
    <col min="4" max="5" width="25" style="5" customWidth="1"/>
    <col min="6" max="6" width="43.285156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41.28515625" style="1" customWidth="1"/>
    <col min="14" max="16384" width="11.42578125" style="5"/>
  </cols>
  <sheetData>
    <row r="1" spans="1:13" ht="43.5" customHeight="1" x14ac:dyDescent="0.25">
      <c r="B1" s="199"/>
      <c r="C1" s="199"/>
      <c r="D1" s="199"/>
      <c r="E1" s="30"/>
      <c r="F1" s="30"/>
      <c r="H1" s="70"/>
      <c r="I1" s="70"/>
      <c r="J1" s="70"/>
      <c r="K1" s="99"/>
      <c r="L1" s="99"/>
      <c r="M1" s="70"/>
    </row>
    <row r="2" spans="1:13" ht="25.5" customHeight="1" x14ac:dyDescent="0.25">
      <c r="B2" s="173"/>
      <c r="C2" s="173"/>
      <c r="D2" s="173"/>
      <c r="E2" s="79" t="s">
        <v>1644</v>
      </c>
      <c r="F2" s="30"/>
      <c r="G2" s="70"/>
      <c r="H2" s="70"/>
      <c r="I2" s="70"/>
      <c r="J2" s="70"/>
      <c r="K2" s="99"/>
      <c r="L2" s="99"/>
      <c r="M2" s="70"/>
    </row>
    <row r="3" spans="1:13" ht="32.25" customHeight="1" x14ac:dyDescent="0.25">
      <c r="B3" s="201"/>
      <c r="C3" s="201"/>
      <c r="D3" s="201"/>
      <c r="E3" s="30"/>
      <c r="F3" s="30"/>
      <c r="G3" s="70"/>
      <c r="H3" s="70"/>
      <c r="I3" s="70"/>
      <c r="J3" s="70"/>
      <c r="K3" s="99"/>
      <c r="L3" s="99"/>
      <c r="M3" s="70"/>
    </row>
    <row r="4" spans="1:13" ht="23.25" customHeight="1" x14ac:dyDescent="0.25">
      <c r="B4" s="203" t="s">
        <v>514</v>
      </c>
      <c r="C4" s="203"/>
      <c r="D4" s="203"/>
      <c r="E4" s="213"/>
      <c r="F4" s="213"/>
      <c r="G4" s="213"/>
      <c r="H4" s="213"/>
      <c r="I4" s="213"/>
      <c r="J4" s="213"/>
      <c r="K4" s="213"/>
      <c r="L4" s="213"/>
      <c r="M4" s="214"/>
    </row>
    <row r="5" spans="1:13" ht="84" customHeight="1" x14ac:dyDescent="0.25">
      <c r="B5" s="206" t="s">
        <v>515</v>
      </c>
      <c r="C5" s="206"/>
      <c r="D5" s="206"/>
      <c r="E5" s="206"/>
      <c r="F5" s="206"/>
      <c r="G5" s="206"/>
      <c r="H5" s="206"/>
      <c r="I5" s="206"/>
      <c r="J5" s="206"/>
      <c r="K5" s="206"/>
      <c r="L5" s="206"/>
      <c r="M5" s="7"/>
    </row>
    <row r="6" spans="1:13" ht="25.5" customHeight="1" x14ac:dyDescent="0.25">
      <c r="B6" s="205" t="str">
        <f>CONCATENATE(COUNTIF(A10:A297,"producto")," PRODUCTOS")</f>
        <v>65 PRODUCTOS</v>
      </c>
      <c r="C6" s="205"/>
      <c r="D6" s="205"/>
      <c r="E6" s="205"/>
      <c r="F6" s="205"/>
      <c r="G6" s="205"/>
      <c r="H6" s="205"/>
      <c r="I6" s="205"/>
      <c r="J6" s="205"/>
      <c r="K6" s="205"/>
      <c r="L6" s="205"/>
      <c r="M6" s="205"/>
    </row>
    <row r="7" spans="1:13" ht="32.25" customHeight="1" thickBot="1" x14ac:dyDescent="0.3">
      <c r="B7" s="215" t="s">
        <v>10</v>
      </c>
      <c r="C7" s="216"/>
      <c r="D7" s="216"/>
      <c r="E7" s="216"/>
      <c r="F7" s="216"/>
      <c r="G7" s="216"/>
      <c r="H7" s="216"/>
      <c r="I7" s="216"/>
      <c r="J7" s="216"/>
      <c r="K7" s="216"/>
      <c r="L7" s="216"/>
      <c r="M7" s="217"/>
    </row>
    <row r="8" spans="1:13" ht="39" hidden="1" customHeight="1" thickBot="1" x14ac:dyDescent="0.3">
      <c r="B8" s="207" t="s">
        <v>8</v>
      </c>
      <c r="C8" s="208"/>
      <c r="D8" s="209"/>
      <c r="E8" s="42"/>
      <c r="F8" s="42"/>
      <c r="G8" s="210"/>
      <c r="H8" s="211"/>
      <c r="I8" s="211"/>
      <c r="J8" s="211"/>
      <c r="K8" s="211"/>
      <c r="L8" s="211"/>
      <c r="M8" s="212"/>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153.75" thickBot="1" x14ac:dyDescent="0.3">
      <c r="A10" s="133" t="str">
        <f>VLOOKUP(B10,'PA GPS 2026 '!$A$4:$D$461,4,0)</f>
        <v>Producto</v>
      </c>
      <c r="B10" s="12" t="s">
        <v>766</v>
      </c>
      <c r="C10" s="218" t="str">
        <f>VLOOKUP(B10,'PA GPS 2026 '!$E$4:$V$461,10,0)</f>
        <v>N/A</v>
      </c>
      <c r="D10" s="218" t="str">
        <f>VLOOKUP(B10,'PA GPS 2026 '!$E$4:$V$461,3,0)</f>
        <v xml:space="preserve">Generar sinergias con agentes nacionales e internacionales que permitan potenciar las capacidades de la SIC.
</v>
      </c>
      <c r="E10" s="218" t="str">
        <f>VLOOKUP(B10,'PA GPS 2026 '!$E$4:$V$461,4,0)</f>
        <v xml:space="preserve">Cumplimiento de productos del PAI asociados a Generar sinergias con agentes nacionales e internacionales que permitan potenciar las capacidades de la SIC.
</v>
      </c>
      <c r="F10" s="218" t="str">
        <f>VLOOKUP(B10,'PA GPS 2026 '!$E$4:$V$461,5,0)</f>
        <v>1-Generación de oportunidades de cooperación y fortalecimiento de existentes con grupos de interés y de valor.-5-Direccionamiento de la oferta institucional con productos y/o servicios con enfoque preventivo, diferencial y territorial.</v>
      </c>
      <c r="G10" s="218" t="str">
        <f>VLOOKUP(B10,'PA GPS 2026 '!$E$4:$V$461,8,0)</f>
        <v>C-3599-0200-10-53105d</v>
      </c>
      <c r="H10" s="113" t="str">
        <f>VLOOKUP(B10,'PA GPS 2026 '!$E$4:$V$461,11,0)</f>
        <v>Plan de fortalecimiento financiero: análisis y estrategia para la reforma del ordenamiento jurídico, realizado ( Informe ejecutivo de la gestión legislativa y de reforma al ordenamiento jurídico (febrero a junio de 2026))</v>
      </c>
      <c r="I10" s="113">
        <f>VLOOKUP(B10,'PA GPS 2026 '!$E$4:$V$461,13,0)</f>
        <v>1</v>
      </c>
      <c r="J10" s="113" t="str">
        <f>VLOOKUP(B10,'PA GPS 2026 '!$E$4:$V$461,14,0)</f>
        <v>Númerica</v>
      </c>
      <c r="K10" s="114">
        <f>VLOOKUP(B10,'PA GPS 2026 '!$E$4:$V$461,16,0)</f>
        <v>46055</v>
      </c>
      <c r="L10" s="114">
        <f>VLOOKUP(B10,'PA GPS 2026 '!$E$4:$V$461,17,0)</f>
        <v>46234</v>
      </c>
      <c r="M10" s="113" t="str">
        <f>VLOOKUP(B10,'PA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1" spans="1:13" s="10" customFormat="1" ht="153.75" thickBot="1" x14ac:dyDescent="0.3">
      <c r="A11" s="133" t="str">
        <f>VLOOKUP(B11,'PA GPS 2026 '!$A$4:$D$461,4,0)</f>
        <v>Actividad propia</v>
      </c>
      <c r="B11" s="12" t="s">
        <v>771</v>
      </c>
      <c r="C11" s="219"/>
      <c r="D11" s="219" t="str">
        <f>VLOOKUP(B11,'PA GPS 2026 '!$E$4:$V$461,3,0)</f>
        <v>N/A</v>
      </c>
      <c r="E11" s="219" t="str">
        <f>VLOOKUP(B11,'PA GPS 2026 '!$E$4:$V$461,4,0)</f>
        <v>N/A</v>
      </c>
      <c r="F11" s="219" t="str">
        <f>VLOOKUP(B11,'PA GPS 2026 '!$E$4:$V$461,5,0)</f>
        <v>N/A</v>
      </c>
      <c r="G11" s="219" t="str">
        <f>VLOOKUP(B11,'PA GPS 2026 '!$E$4:$V$461,8,0)</f>
        <v>N/A</v>
      </c>
      <c r="H11" s="113" t="str">
        <f>VLOOKUP(B11,'PA GPS 2026 '!$E$4:$V$461,11,0)</f>
        <v>Consolidar la ruta de trabajo y el equipo de seguimiento institucional, liderado por la OAJ y que cuente con el acompañamiento de la OAP, Dirección Financiera y las Delegaturas . (Cronograma de mesas de trabajo mensuales_ Acta de conformación de un equipo de seguimiento. Actas de mesas de trabajo mensuales)</v>
      </c>
      <c r="I11" s="113">
        <f>VLOOKUP(B11,'PA GPS 2026 '!$E$4:$V$461,13,0)</f>
        <v>1</v>
      </c>
      <c r="J11" s="113" t="str">
        <f>VLOOKUP(B11,'PA GPS 2026 '!$E$4:$V$461,14,0)</f>
        <v>Númerica</v>
      </c>
      <c r="K11" s="114">
        <f>VLOOKUP(B11,'PA GPS 2026 '!$E$4:$V$461,16,0)</f>
        <v>46055</v>
      </c>
      <c r="L11" s="114">
        <f>VLOOKUP(B11,'PA GPS 2026 '!$E$4:$V$461,17,0)</f>
        <v>46234</v>
      </c>
      <c r="M11" s="113" t="str">
        <f>VLOOKUP(B11,'PA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2" spans="1:13" s="10" customFormat="1" ht="64.5" thickBot="1" x14ac:dyDescent="0.3">
      <c r="A12" s="133" t="str">
        <f>VLOOKUP(B12,'PA GPS 2026 '!$A$4:$D$461,4,0)</f>
        <v>Actividad propia</v>
      </c>
      <c r="B12" s="12" t="s">
        <v>774</v>
      </c>
      <c r="C12" s="219"/>
      <c r="D12" s="219" t="str">
        <f>VLOOKUP(B12,'PA GPS 2026 '!$E$4:$V$461,3,0)</f>
        <v>N/A</v>
      </c>
      <c r="E12" s="219" t="str">
        <f>VLOOKUP(B12,'PA GPS 2026 '!$E$4:$V$461,4,0)</f>
        <v>N/A</v>
      </c>
      <c r="F12" s="219" t="str">
        <f>VLOOKUP(B12,'PA GPS 2026 '!$E$4:$V$461,5,0)</f>
        <v>N/A</v>
      </c>
      <c r="G12" s="219" t="str">
        <f>VLOOKUP(B12,'PA GPS 2026 '!$E$4:$V$461,8,0)</f>
        <v>N/A</v>
      </c>
      <c r="H12" s="113" t="str">
        <f>VLOOKUP(B12,'PA GPS 2026 '!$E$4:$V$461,11,0)</f>
        <v>Identificar proyectos de ley radicados en el Congreso de la República o iniciativas de Gobierno, donde se pueda proponer la inclusión de los proyectos normativos aprobados por el equipo de seguimiento institucional. (Dos reportes de proyectos de ley identificados como oportunidades para la inclusión de uno o varios artículos o reformas normativas, remitidos a través de correo electrónico por la Oficina Asesora Jurídica a los miembros del equipo de seguimiento institucional.)</v>
      </c>
      <c r="I12" s="113">
        <f>VLOOKUP(B12,'PA GPS 2026 '!$E$4:$V$461,13,0)</f>
        <v>2</v>
      </c>
      <c r="J12" s="113" t="str">
        <f>VLOOKUP(B12,'PA GPS 2026 '!$E$4:$V$461,14,0)</f>
        <v>Númerica</v>
      </c>
      <c r="K12" s="114">
        <f>VLOOKUP(B12,'PA GPS 2026 '!$E$4:$V$461,16,0)</f>
        <v>46055</v>
      </c>
      <c r="L12" s="114">
        <f>VLOOKUP(B12,'PA GPS 2026 '!$E$4:$V$461,17,0)</f>
        <v>46193</v>
      </c>
      <c r="M12" s="113" t="str">
        <f>VLOOKUP(B12,'PA GPS 2026 '!$E$4:$V$461,18,0)</f>
        <v>10-OFICINA  ASESORA JURÍDICA;
12-GRUPO DE TRABAJO DE REGULACIÓN</v>
      </c>
    </row>
    <row r="13" spans="1:13" s="10" customFormat="1" ht="51.75" thickBot="1" x14ac:dyDescent="0.3">
      <c r="A13" s="133" t="str">
        <f>VLOOKUP(B13,'PA GPS 2026 '!$A$4:$D$461,4,0)</f>
        <v>Actividad propia</v>
      </c>
      <c r="B13" s="12" t="s">
        <v>778</v>
      </c>
      <c r="C13" s="219"/>
      <c r="D13" s="219" t="str">
        <f>VLOOKUP(B13,'PA GPS 2026 '!$E$4:$V$461,3,0)</f>
        <v>N/A</v>
      </c>
      <c r="E13" s="219" t="str">
        <f>VLOOKUP(B13,'PA GPS 2026 '!$E$4:$V$461,4,0)</f>
        <v>N/A</v>
      </c>
      <c r="F13" s="219" t="str">
        <f>VLOOKUP(B13,'PA GPS 2026 '!$E$4:$V$461,5,0)</f>
        <v>N/A</v>
      </c>
      <c r="G13" s="219" t="str">
        <f>VLOOKUP(B13,'PA GPS 2026 '!$E$4:$V$461,8,0)</f>
        <v>N/A</v>
      </c>
      <c r="H13" s="113" t="str">
        <f>VLOOKUP(B13,'PA GPS 2026 '!$E$4:$V$461,11,0)</f>
        <v>Adelantar mesas de trabajo con Ministerios o Departamentos Administrativos que puedan coadyuvar la iniciativas planteadas por la Superintendencia. (Actas y/o listas de asistencia de las mesas de trabajo que se adelanten con los Ministerios o Departamentos Administrativos que se identifiquen como estratégicos para articular e impulsar las iniciativas.)</v>
      </c>
      <c r="I13" s="113">
        <f>VLOOKUP(B13,'PA GPS 2026 '!$E$4:$V$461,13,0)</f>
        <v>100</v>
      </c>
      <c r="J13" s="113" t="str">
        <f>VLOOKUP(B13,'PA GPS 2026 '!$E$4:$V$461,14,0)</f>
        <v>Porcentual</v>
      </c>
      <c r="K13" s="114">
        <f>VLOOKUP(B13,'PA GPS 2026 '!$E$4:$V$461,16,0)</f>
        <v>46055</v>
      </c>
      <c r="L13" s="114">
        <f>VLOOKUP(B13,'PA GPS 2026 '!$E$4:$V$461,17,0)</f>
        <v>46193</v>
      </c>
      <c r="M13" s="113" t="str">
        <f>VLOOKUP(B13,'PA GPS 2026 '!$E$4:$V$461,18,0)</f>
        <v>10-OFICINA  ASESORA JURÍDICA;
12-GRUPO DE TRABAJO DE REGULACIÓN</v>
      </c>
    </row>
    <row r="14" spans="1:13" s="10" customFormat="1" ht="26.25" thickBot="1" x14ac:dyDescent="0.3">
      <c r="A14" s="133" t="str">
        <f>VLOOKUP(B14,'PA GPS 2026 '!$A$4:$D$461,4,0)</f>
        <v>Actividad propia</v>
      </c>
      <c r="B14" s="12" t="s">
        <v>781</v>
      </c>
      <c r="C14" s="219"/>
      <c r="D14" s="219" t="str">
        <f>VLOOKUP(B14,'PA GPS 2026 '!$E$4:$V$461,3,0)</f>
        <v>N/A</v>
      </c>
      <c r="E14" s="219" t="str">
        <f>VLOOKUP(B14,'PA GPS 2026 '!$E$4:$V$461,4,0)</f>
        <v>N/A</v>
      </c>
      <c r="F14" s="219" t="str">
        <f>VLOOKUP(B14,'PA GPS 2026 '!$E$4:$V$461,5,0)</f>
        <v>N/A</v>
      </c>
      <c r="G14" s="219" t="str">
        <f>VLOOKUP(B14,'PA GPS 2026 '!$E$4:$V$461,8,0)</f>
        <v>N/A</v>
      </c>
      <c r="H14" s="113" t="str">
        <f>VLOOKUP(B14,'PA GPS 2026 '!$E$4:$V$461,11,0)</f>
        <v>Ejecutar mesas de trabajo de socialización de propuestas con equipos técnicos del Congreso. (Actas y/o listas de asistencia de mesas de trabajo adelantadas con miembros de UTL o Parlamentarios.)</v>
      </c>
      <c r="I14" s="113">
        <f>VLOOKUP(B14,'PA GPS 2026 '!$E$4:$V$461,13,0)</f>
        <v>100</v>
      </c>
      <c r="J14" s="113" t="str">
        <f>VLOOKUP(B14,'PA GPS 2026 '!$E$4:$V$461,14,0)</f>
        <v>Porcentual</v>
      </c>
      <c r="K14" s="114">
        <f>VLOOKUP(B14,'PA GPS 2026 '!$E$4:$V$461,16,0)</f>
        <v>46055</v>
      </c>
      <c r="L14" s="114">
        <f>VLOOKUP(B14,'PA GPS 2026 '!$E$4:$V$461,17,0)</f>
        <v>46193</v>
      </c>
      <c r="M14" s="113" t="str">
        <f>VLOOKUP(B14,'PA GPS 2026 '!$E$4:$V$461,18,0)</f>
        <v>10-OFICINA  ASESORA JURÍDICA;
12-GRUPO DE TRABAJO DE REGULACIÓN</v>
      </c>
    </row>
    <row r="15" spans="1:13" s="10" customFormat="1" ht="51.75" thickBot="1" x14ac:dyDescent="0.3">
      <c r="A15" s="133" t="str">
        <f>VLOOKUP(B15,'PA GPS 2026 '!$A$4:$D$461,4,0)</f>
        <v>Actividad propia</v>
      </c>
      <c r="B15" s="12" t="s">
        <v>783</v>
      </c>
      <c r="C15" s="219"/>
      <c r="D15" s="219" t="str">
        <f>VLOOKUP(B15,'PA GPS 2026 '!$E$4:$V$461,3,0)</f>
        <v>N/A</v>
      </c>
      <c r="E15" s="219" t="str">
        <f>VLOOKUP(B15,'PA GPS 2026 '!$E$4:$V$461,4,0)</f>
        <v>N/A</v>
      </c>
      <c r="F15" s="219" t="str">
        <f>VLOOKUP(B15,'PA GPS 2026 '!$E$4:$V$461,5,0)</f>
        <v>N/A</v>
      </c>
      <c r="G15" s="219" t="str">
        <f>VLOOKUP(B15,'PA GPS 2026 '!$E$4:$V$461,8,0)</f>
        <v>N/A</v>
      </c>
      <c r="H15" s="113" t="str">
        <f>VLOOKUP(B15,'PA GPS 2026 '!$E$4:$V$461,11,0)</f>
        <v>Identificar y formular propuestas de artículos específicos, con soporte jurídico y técnico, que permitan impulsar reformas al régimen de financiación de la Entidad. (Documento donde se sustente la necesidad, pertinencia y posible propuesta artículo, remitido por correo electrónico a los miembros del equipo de seguimiento institucional.)</v>
      </c>
      <c r="I15" s="113">
        <f>VLOOKUP(B15,'PA GPS 2026 '!$E$4:$V$461,13,0)</f>
        <v>100</v>
      </c>
      <c r="J15" s="113" t="str">
        <f>VLOOKUP(B15,'PA GPS 2026 '!$E$4:$V$461,14,0)</f>
        <v>Porcentual</v>
      </c>
      <c r="K15" s="114">
        <f>VLOOKUP(B15,'PA GPS 2026 '!$E$4:$V$461,16,0)</f>
        <v>46070</v>
      </c>
      <c r="L15" s="114">
        <f>VLOOKUP(B15,'PA GPS 2026 '!$E$4:$V$461,17,0)</f>
        <v>46080</v>
      </c>
      <c r="M15" s="113" t="str">
        <f>VLOOKUP(B15,'PA GPS 2026 '!$E$4:$V$461,18,0)</f>
        <v>10-OFICINA  ASESORA JURÍDICA;
12-GRUPO DE TRABAJO DE REGULACIÓN</v>
      </c>
    </row>
    <row r="16" spans="1:13" s="8" customFormat="1" ht="153.75" thickBot="1" x14ac:dyDescent="0.3">
      <c r="A16" s="133" t="str">
        <f>VLOOKUP(B16,'PA GPS 2026 '!$A$4:$D$461,4,0)</f>
        <v>Actividad propia</v>
      </c>
      <c r="B16" s="12" t="s">
        <v>786</v>
      </c>
      <c r="C16" s="219"/>
      <c r="D16" s="219" t="str">
        <f>VLOOKUP(B16,'PA GPS 2026 '!$E$4:$V$461,3,0)</f>
        <v>N/A</v>
      </c>
      <c r="E16" s="219" t="str">
        <f>VLOOKUP(B16,'PA GPS 2026 '!$E$4:$V$461,4,0)</f>
        <v>N/A</v>
      </c>
      <c r="F16" s="219" t="str">
        <f>VLOOKUP(B16,'PA GPS 2026 '!$E$4:$V$461,5,0)</f>
        <v>N/A</v>
      </c>
      <c r="G16" s="219" t="str">
        <f>VLOOKUP(B16,'PA GPS 2026 '!$E$4:$V$461,8,0)</f>
        <v>N/A</v>
      </c>
      <c r="H16" s="113" t="str">
        <f>VLOOKUP(B16,'PA GPS 2026 '!$E$4:$V$461,11,0)</f>
        <v>Definir el articulado de las propuestas normativas priorizadas. (Borrador(es) de proyecto(s) de modificación(es) normativa(s) aprobado(s) por los miembros del equipo de seguimiento institucional.)</v>
      </c>
      <c r="I16" s="113">
        <f>VLOOKUP(B16,'PA GPS 2026 '!$E$4:$V$461,13,0)</f>
        <v>1</v>
      </c>
      <c r="J16" s="113" t="str">
        <f>VLOOKUP(B16,'PA GPS 2026 '!$E$4:$V$461,14,0)</f>
        <v>Númerica</v>
      </c>
      <c r="K16" s="114">
        <f>VLOOKUP(B16,'PA GPS 2026 '!$E$4:$V$461,16,0)</f>
        <v>46083</v>
      </c>
      <c r="L16" s="114">
        <f>VLOOKUP(B16,'PA GPS 2026 '!$E$4:$V$461,17,0)</f>
        <v>46094</v>
      </c>
      <c r="M16" s="113" t="str">
        <f>VLOOKUP(B16,'PA GPS 2026 '!$E$4:$V$461,18,0)</f>
        <v>10-OFICINA  ASESORA JURÍDICA;
1000-DESPACHO DEL SUPERINTENDENTE DELEGADO PARA LA PROTECCIÓN DE LA COMPETENCIA;
12-GRUPO DE TRABAJO DE REGULACIÓN;
130-DIRECCIÓN FINANCIERA;
2000-DESPACHO DEL SUPERINTENDENTE DELEGADO PARA LA PROPIEDAD INDUSTRIAL;
30-OFICINA ASESORA DE PLANEACIÓN;
3000-DESPACHO DEL SUPERINTENDENTE DELEGADO PARA LA PROTECCIÓN DEL CONSUMIDOR;
7000-DESPACHO DEL SUPERINTENDENTE DELEGADO PARA LA PROTECCIÓN DE DATOS PERSONALES</v>
      </c>
    </row>
    <row r="17" spans="1:13" s="10" customFormat="1" ht="51.75" thickBot="1" x14ac:dyDescent="0.3">
      <c r="A17" s="133" t="str">
        <f>VLOOKUP(B17,'PA GPS 2026 '!$A$4:$D$461,4,0)</f>
        <v>Actividad propia</v>
      </c>
      <c r="B17" s="12" t="s">
        <v>789</v>
      </c>
      <c r="C17" s="220"/>
      <c r="D17" s="220" t="str">
        <f>VLOOKUP(B17,'PA GPS 2026 '!$E$4:$V$461,3,0)</f>
        <v>N/A</v>
      </c>
      <c r="E17" s="220" t="str">
        <f>VLOOKUP(B17,'PA GPS 2026 '!$E$4:$V$461,4,0)</f>
        <v>N/A</v>
      </c>
      <c r="F17" s="220" t="str">
        <f>VLOOKUP(B17,'PA GPS 2026 '!$E$4:$V$461,5,0)</f>
        <v>N/A</v>
      </c>
      <c r="G17" s="220" t="str">
        <f>VLOOKUP(B17,'PA GPS 2026 '!$E$4:$V$461,8,0)</f>
        <v>N/A</v>
      </c>
      <c r="H17" s="113" t="str">
        <f>VLOOKUP(B17,'PA GPS 2026 '!$E$4:$V$461,11,0)</f>
        <v>Evaluar la gestión legislativa adelantada y plantear posibles acciones destinadas a reajustar la estrategia. ( Informe ejecutivo de la gestión legislativa y de reforma al ordenamiento jurídico (febrero a junio de 2026) con análisis del avance de cada propuesta, elaborado por la Oficina Asesora Jurídica y remitido por correo electrónico al Despacho.)</v>
      </c>
      <c r="I17" s="113">
        <f>VLOOKUP(B17,'PA GPS 2026 '!$E$4:$V$461,13,0)</f>
        <v>1</v>
      </c>
      <c r="J17" s="113" t="str">
        <f>VLOOKUP(B17,'PA GPS 2026 '!$E$4:$V$461,14,0)</f>
        <v>Númerica</v>
      </c>
      <c r="K17" s="114">
        <f>VLOOKUP(B17,'PA GPS 2026 '!$E$4:$V$461,16,0)</f>
        <v>46204</v>
      </c>
      <c r="L17" s="114">
        <f>VLOOKUP(B17,'PA GPS 2026 '!$E$4:$V$461,17,0)</f>
        <v>46234</v>
      </c>
      <c r="M17" s="113" t="str">
        <f>VLOOKUP(B17,'PA GPS 2026 '!$E$4:$V$461,18,0)</f>
        <v>10-OFICINA  ASESORA JURÍDICA;
12-GRUPO DE TRABAJO DE REGULACIÓN</v>
      </c>
    </row>
    <row r="18" spans="1:13" s="10" customFormat="1" ht="51.75" thickBot="1" x14ac:dyDescent="0.3">
      <c r="A18" s="133" t="str">
        <f>VLOOKUP(B18,'PA GPS 2026 '!$A$4:$D$461,4,0)</f>
        <v>Producto</v>
      </c>
      <c r="B18" s="12" t="s">
        <v>793</v>
      </c>
      <c r="C18" s="218" t="str">
        <f>VLOOKUP(B18,'PA GPS 2026 '!$E$4:$V$461,10,0)</f>
        <v>PND - 5-31-5-b- Convergencia regional - Entidades públicas territoriales y nacionales fortalecidas</v>
      </c>
      <c r="D18" s="218" t="str">
        <f>VLOOKUP(B18,'PA GPS 2026 '!$E$4:$V$461,3,0)</f>
        <v xml:space="preserve">Fortalecer la infraestructura, uso y aprovechamiento de las tecnologías de la información, para optimizar la capacidad institucional
</v>
      </c>
      <c r="E18" s="218" t="str">
        <f>VLOOKUP(B18,'PA GPS 2026 '!$E$4:$V$461,4,0)</f>
        <v xml:space="preserve">Cumplimiento de productos del PAI asociados a Fortalecer la infraestructura, uso y aprovechamiento de las tecnologías de la información, para optimizar la capacidad institucional
</v>
      </c>
      <c r="F18" s="218" t="str">
        <f>VLOOKUP(B18,'PA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8" s="218" t="str">
        <f>VLOOKUP(B18,'PA GPS 2026 '!$E$4:$V$461,8,0)</f>
        <v>C-3599-0200-10-53105d</v>
      </c>
      <c r="H18" s="113" t="str">
        <f>VLOOKUP(B18,'PA GPS 2026 '!$E$4:$V$461,11,0)</f>
        <v>Aplicativo de Cobro Coactivo, integrado el expediente electrónico y automatización de sus procesos,  evolucionado. (Formato Acta de Entrega de Desarrollo de Software GS03-F25)</v>
      </c>
      <c r="I18" s="113">
        <f>VLOOKUP(B18,'PA GPS 2026 '!$E$4:$V$461,13,0)</f>
        <v>1</v>
      </c>
      <c r="J18" s="113" t="str">
        <f>VLOOKUP(B18,'PA GPS 2026 '!$E$4:$V$461,14,0)</f>
        <v>Númerica</v>
      </c>
      <c r="K18" s="114">
        <f>VLOOKUP(B18,'PA GPS 2026 '!$E$4:$V$461,16,0)</f>
        <v>46055</v>
      </c>
      <c r="L18" s="114">
        <f>VLOOKUP(B18,'PA GPS 2026 '!$E$4:$V$461,17,0)</f>
        <v>46356</v>
      </c>
      <c r="M18" s="113" t="str">
        <f>VLOOKUP(B18,'PA GPS 2026 '!$E$4:$V$461,18,0)</f>
        <v>11-GRUPO DE TRABAJO DE COBRO COACTIVO;
141-GRUPO DE TRABAJO DE GESTIÓN DOCUMENTAL Y ARCHIVO;
20-OFICINA DE TECNOLOGÍA E INFORMÁTICA</v>
      </c>
    </row>
    <row r="19" spans="1:13" s="8" customFormat="1" ht="51.75" thickBot="1" x14ac:dyDescent="0.3">
      <c r="A19" s="133" t="str">
        <f>VLOOKUP(B19,'PA GPS 2026 '!$A$4:$D$461,4,0)</f>
        <v>Actividad propia</v>
      </c>
      <c r="B19" s="12" t="s">
        <v>799</v>
      </c>
      <c r="C19" s="219" t="str">
        <f>VLOOKUP(B19,'PA GPS 2026 '!$E$4:$V$461,10,0)</f>
        <v>N/A</v>
      </c>
      <c r="D19" s="219" t="str">
        <f>VLOOKUP(B19,'PA GPS 2026 '!$E$4:$V$461,3,0)</f>
        <v>N/A</v>
      </c>
      <c r="E19" s="219" t="str">
        <f>VLOOKUP(B19,'PA GPS 2026 '!$E$4:$V$461,4,0)</f>
        <v>N/A</v>
      </c>
      <c r="F19" s="219" t="str">
        <f>VLOOKUP(B19,'PA GPS 2026 '!$E$4:$V$461,5,0)</f>
        <v>N/A</v>
      </c>
      <c r="G19" s="219" t="str">
        <f>VLOOKUP(B19,'PA GPS 2026 '!$E$4:$V$461,8,0)</f>
        <v>N/A</v>
      </c>
      <c r="H19" s="113" t="str">
        <f>VLOOKUP(B19,'PA GPS 2026 '!$E$4:$V$461,11,0)</f>
        <v>Elaborar y aprobar requerimiento (1. Formato Solicitud de Requerimientos a Sistemas de Información GS03-F18 2. Formato Lista de Chequeo de Requisitos de Seguridad de la Información GS03-F27 )</v>
      </c>
      <c r="I19" s="113">
        <f>VLOOKUP(B19,'PA GPS 2026 '!$E$4:$V$461,13,0)</f>
        <v>1</v>
      </c>
      <c r="J19" s="113" t="str">
        <f>VLOOKUP(B19,'PA GPS 2026 '!$E$4:$V$461,14,0)</f>
        <v>Númerica</v>
      </c>
      <c r="K19" s="114">
        <f>VLOOKUP(B19,'PA GPS 2026 '!$E$4:$V$461,16,0)</f>
        <v>46055</v>
      </c>
      <c r="L19" s="114">
        <f>VLOOKUP(B19,'PA GPS 2026 '!$E$4:$V$461,17,0)</f>
        <v>46080</v>
      </c>
      <c r="M19" s="113" t="str">
        <f>VLOOKUP(B19,'PA GPS 2026 '!$E$4:$V$461,18,0)</f>
        <v>11-GRUPO DE TRABAJO DE COBRO COACTIVO;
141-GRUPO DE TRABAJO DE GESTIÓN DOCUMENTAL Y ARCHIVO;
20-OFICINA DE TECNOLOGÍA E INFORMÁTICA</v>
      </c>
    </row>
    <row r="20" spans="1:13" s="10" customFormat="1" ht="39" thickBot="1" x14ac:dyDescent="0.3">
      <c r="A20" s="133" t="str">
        <f>VLOOKUP(B20,'PA GPS 2026 '!$A$4:$D$461,4,0)</f>
        <v>Actividad propia</v>
      </c>
      <c r="B20" s="12" t="s">
        <v>802</v>
      </c>
      <c r="C20" s="219" t="str">
        <f>VLOOKUP(B20,'PA GPS 2026 '!$E$4:$V$461,10,0)</f>
        <v>N/A</v>
      </c>
      <c r="D20" s="219" t="str">
        <f>VLOOKUP(B20,'PA GPS 2026 '!$E$4:$V$461,3,0)</f>
        <v>N/A</v>
      </c>
      <c r="E20" s="219" t="str">
        <f>VLOOKUP(B20,'PA GPS 2026 '!$E$4:$V$461,4,0)</f>
        <v>N/A</v>
      </c>
      <c r="F20" s="219" t="str">
        <f>VLOOKUP(B20,'PA GPS 2026 '!$E$4:$V$461,5,0)</f>
        <v>N/A</v>
      </c>
      <c r="G20" s="219" t="str">
        <f>VLOOKUP(B20,'PA GPS 2026 '!$E$4:$V$461,8,0)</f>
        <v>N/A</v>
      </c>
      <c r="H20" s="113" t="str">
        <f>VLOOKUP(B20,'PA GPS 2026 '!$E$4:$V$461,11,0)</f>
        <v>Planear y gestionar la solución  (1. Reporte planeación de tareas, línea base de requerimientos (historias de usuario) y entregables  en la herramienta devops 2. plan de pruebas diseñado y registrado en la herramienta devops)</v>
      </c>
      <c r="I20" s="113">
        <f>VLOOKUP(B20,'PA GPS 2026 '!$E$4:$V$461,13,0)</f>
        <v>1</v>
      </c>
      <c r="J20" s="113" t="str">
        <f>VLOOKUP(B20,'PA GPS 2026 '!$E$4:$V$461,14,0)</f>
        <v>Númerica</v>
      </c>
      <c r="K20" s="114">
        <f>VLOOKUP(B20,'PA GPS 2026 '!$E$4:$V$461,16,0)</f>
        <v>46083</v>
      </c>
      <c r="L20" s="114">
        <f>VLOOKUP(B20,'PA GPS 2026 '!$E$4:$V$461,17,0)</f>
        <v>46142</v>
      </c>
      <c r="M20" s="113" t="str">
        <f>VLOOKUP(B20,'PA GPS 2026 '!$E$4:$V$461,18,0)</f>
        <v>11-GRUPO DE TRABAJO DE COBRO COACTIVO;
20-OFICINA DE TECNOLOGÍA E INFORMÁTICA</v>
      </c>
    </row>
    <row r="21" spans="1:13" s="10" customFormat="1" ht="26.25" thickBot="1" x14ac:dyDescent="0.3">
      <c r="A21" s="133" t="str">
        <f>VLOOKUP(B21,'PA GPS 2026 '!$A$4:$D$461,4,0)</f>
        <v>Actividad propia</v>
      </c>
      <c r="B21" s="12" t="s">
        <v>806</v>
      </c>
      <c r="C21" s="219" t="str">
        <f>VLOOKUP(B21,'PA GPS 2026 '!$E$4:$V$461,10,0)</f>
        <v>N/A</v>
      </c>
      <c r="D21" s="219" t="str">
        <f>VLOOKUP(B21,'PA GPS 2026 '!$E$4:$V$461,3,0)</f>
        <v>N/A</v>
      </c>
      <c r="E21" s="219" t="str">
        <f>VLOOKUP(B21,'PA GPS 2026 '!$E$4:$V$461,4,0)</f>
        <v>N/A</v>
      </c>
      <c r="F21" s="219" t="str">
        <f>VLOOKUP(B21,'PA GPS 2026 '!$E$4:$V$461,5,0)</f>
        <v>N/A</v>
      </c>
      <c r="G21" s="219" t="str">
        <f>VLOOKUP(B21,'PA GPS 2026 '!$E$4:$V$461,8,0)</f>
        <v>N/A</v>
      </c>
      <c r="H21" s="113" t="str">
        <f>VLOOKUP(B21,'PA GPS 2026 '!$E$4:$V$461,11,0)</f>
        <v>Diseñar la solución (1. Diseño de arquitectura actualizada en la herramienta especializada de arquitectura / Único entregable)</v>
      </c>
      <c r="I21" s="113">
        <f>VLOOKUP(B21,'PA GPS 2026 '!$E$4:$V$461,13,0)</f>
        <v>1</v>
      </c>
      <c r="J21" s="113" t="str">
        <f>VLOOKUP(B21,'PA GPS 2026 '!$E$4:$V$461,14,0)</f>
        <v>Númerica</v>
      </c>
      <c r="K21" s="114">
        <f>VLOOKUP(B21,'PA GPS 2026 '!$E$4:$V$461,16,0)</f>
        <v>46146</v>
      </c>
      <c r="L21" s="114">
        <f>VLOOKUP(B21,'PA GPS 2026 '!$E$4:$V$461,17,0)</f>
        <v>46171</v>
      </c>
      <c r="M21" s="113" t="str">
        <f>VLOOKUP(B21,'PA GPS 2026 '!$E$4:$V$461,18,0)</f>
        <v>11-GRUPO DE TRABAJO DE COBRO COACTIVO;
20-OFICINA DE TECNOLOGÍA E INFORMÁTICA</v>
      </c>
    </row>
    <row r="22" spans="1:13" s="10" customFormat="1" ht="26.25" thickBot="1" x14ac:dyDescent="0.3">
      <c r="A22" s="133" t="str">
        <f>VLOOKUP(B22,'PA GPS 2026 '!$A$4:$D$461,4,0)</f>
        <v>Actividad propia</v>
      </c>
      <c r="B22" s="12" t="s">
        <v>809</v>
      </c>
      <c r="C22" s="219" t="str">
        <f>VLOOKUP(B22,'PA GPS 2026 '!$E$4:$V$461,10,0)</f>
        <v>N/A</v>
      </c>
      <c r="D22" s="219" t="str">
        <f>VLOOKUP(B22,'PA GPS 2026 '!$E$4:$V$461,3,0)</f>
        <v>N/A</v>
      </c>
      <c r="E22" s="219" t="str">
        <f>VLOOKUP(B22,'PA GPS 2026 '!$E$4:$V$461,4,0)</f>
        <v>N/A</v>
      </c>
      <c r="F22" s="219" t="str">
        <f>VLOOKUP(B22,'PA GPS 2026 '!$E$4:$V$461,5,0)</f>
        <v>N/A</v>
      </c>
      <c r="G22" s="219" t="str">
        <f>VLOOKUP(B22,'PA GPS 2026 '!$E$4:$V$461,8,0)</f>
        <v>N/A</v>
      </c>
      <c r="H22" s="113" t="str">
        <f>VLOOKUP(B22,'PA GPS 2026 '!$E$4:$V$461,11,0)</f>
        <v>Construir componentes de software (1.Captura de pantalla  de casos de prueba ejecutados para aceptación / Único entregable)</v>
      </c>
      <c r="I22" s="113">
        <f>VLOOKUP(B22,'PA GPS 2026 '!$E$4:$V$461,13,0)</f>
        <v>1</v>
      </c>
      <c r="J22" s="113" t="str">
        <f>VLOOKUP(B22,'PA GPS 2026 '!$E$4:$V$461,14,0)</f>
        <v>Númerica</v>
      </c>
      <c r="K22" s="114">
        <f>VLOOKUP(B22,'PA GPS 2026 '!$E$4:$V$461,16,0)</f>
        <v>46174</v>
      </c>
      <c r="L22" s="114">
        <f>VLOOKUP(B22,'PA GPS 2026 '!$E$4:$V$461,17,0)</f>
        <v>46295</v>
      </c>
      <c r="M22" s="113" t="str">
        <f>VLOOKUP(B22,'PA GPS 2026 '!$E$4:$V$461,18,0)</f>
        <v>11-GRUPO DE TRABAJO DE COBRO COACTIVO;
20-OFICINA DE TECNOLOGÍA E INFORMÁTICA</v>
      </c>
    </row>
    <row r="23" spans="1:13" s="10" customFormat="1" ht="51.75" thickBot="1" x14ac:dyDescent="0.3">
      <c r="A23" s="133" t="str">
        <f>VLOOKUP(B23,'PA GPS 2026 '!$A$4:$D$461,4,0)</f>
        <v>Actividad propia</v>
      </c>
      <c r="B23" s="12" t="s">
        <v>812</v>
      </c>
      <c r="C23" s="219" t="str">
        <f>VLOOKUP(B23,'PA GPS 2026 '!$E$4:$V$461,10,0)</f>
        <v>N/A</v>
      </c>
      <c r="D23" s="219" t="str">
        <f>VLOOKUP(B23,'PA GPS 2026 '!$E$4:$V$461,3,0)</f>
        <v>N/A</v>
      </c>
      <c r="E23" s="219" t="str">
        <f>VLOOKUP(B23,'PA GPS 2026 '!$E$4:$V$461,4,0)</f>
        <v>N/A</v>
      </c>
      <c r="F23" s="219" t="str">
        <f>VLOOKUP(B23,'PA GPS 2026 '!$E$4:$V$461,5,0)</f>
        <v>N/A</v>
      </c>
      <c r="G23" s="219" t="str">
        <f>VLOOKUP(B23,'PA GPS 2026 '!$E$4:$V$461,8,0)</f>
        <v>N/A</v>
      </c>
      <c r="H23" s="113" t="str">
        <f>VLOOKUP(B23,'PA GPS 2026 '!$E$4:$V$461,11,0)</f>
        <v>Pruebas de Aceptación (1. Formato Acta de Prueba de Desarrollo de Software GS03-F26 / Único entregable)</v>
      </c>
      <c r="I23" s="113">
        <f>VLOOKUP(B23,'PA GPS 2026 '!$E$4:$V$461,13,0)</f>
        <v>1</v>
      </c>
      <c r="J23" s="113" t="str">
        <f>VLOOKUP(B23,'PA GPS 2026 '!$E$4:$V$461,14,0)</f>
        <v>Númerica</v>
      </c>
      <c r="K23" s="114">
        <f>VLOOKUP(B23,'PA GPS 2026 '!$E$4:$V$461,16,0)</f>
        <v>46296</v>
      </c>
      <c r="L23" s="114">
        <f>VLOOKUP(B23,'PA GPS 2026 '!$E$4:$V$461,17,0)</f>
        <v>46325</v>
      </c>
      <c r="M23" s="113" t="str">
        <f>VLOOKUP(B23,'PA GPS 2026 '!$E$4:$V$461,18,0)</f>
        <v>11-GRUPO DE TRABAJO DE COBRO COACTIVO;
141-GRUPO DE TRABAJO DE GESTIÓN DOCUMENTAL Y ARCHIVO;
20-OFICINA DE TECNOLOGÍA E INFORMÁTICA</v>
      </c>
    </row>
    <row r="24" spans="1:13" s="10" customFormat="1" ht="26.25" thickBot="1" x14ac:dyDescent="0.3">
      <c r="A24" s="133" t="str">
        <f>VLOOKUP(B24,'PA GPS 2026 '!$A$4:$D$461,4,0)</f>
        <v>Actividad propia</v>
      </c>
      <c r="B24" s="12" t="s">
        <v>815</v>
      </c>
      <c r="C24" s="219" t="str">
        <f>VLOOKUP(B24,'PA GPS 2026 '!$E$4:$V$461,10,0)</f>
        <v>N/A</v>
      </c>
      <c r="D24" s="219" t="str">
        <f>VLOOKUP(B24,'PA GPS 2026 '!$E$4:$V$461,3,0)</f>
        <v>N/A</v>
      </c>
      <c r="E24" s="219" t="str">
        <f>VLOOKUP(B24,'PA GPS 2026 '!$E$4:$V$461,4,0)</f>
        <v>N/A</v>
      </c>
      <c r="F24" s="219" t="str">
        <f>VLOOKUP(B24,'PA GPS 2026 '!$E$4:$V$461,5,0)</f>
        <v>N/A</v>
      </c>
      <c r="G24" s="219" t="str">
        <f>VLOOKUP(B24,'PA GPS 2026 '!$E$4:$V$461,8,0)</f>
        <v>N/A</v>
      </c>
      <c r="H24" s="113" t="str">
        <f>VLOOKUP(B24,'PA GPS 2026 '!$E$4:$V$461,11,0)</f>
        <v>Realizar manuales y capacitar a los usuarios (1. Formato Manual Técnico GS03-F22 y 2. Formato Manual de Usuario GS03-F24 o actualizado  3. Registro de Capacitación)</v>
      </c>
      <c r="I24" s="113">
        <f>VLOOKUP(B24,'PA GPS 2026 '!$E$4:$V$461,13,0)</f>
        <v>1</v>
      </c>
      <c r="J24" s="113" t="str">
        <f>VLOOKUP(B24,'PA GPS 2026 '!$E$4:$V$461,14,0)</f>
        <v>Númerica</v>
      </c>
      <c r="K24" s="114">
        <f>VLOOKUP(B24,'PA GPS 2026 '!$E$4:$V$461,16,0)</f>
        <v>46329</v>
      </c>
      <c r="L24" s="114">
        <f>VLOOKUP(B24,'PA GPS 2026 '!$E$4:$V$461,17,0)</f>
        <v>46339</v>
      </c>
      <c r="M24" s="113" t="str">
        <f>VLOOKUP(B24,'PA GPS 2026 '!$E$4:$V$461,18,0)</f>
        <v>11-GRUPO DE TRABAJO DE COBRO COACTIVO;
20-OFICINA DE TECNOLOGÍA E INFORMÁTICA</v>
      </c>
    </row>
    <row r="25" spans="1:13" s="8" customFormat="1" ht="26.25" thickBot="1" x14ac:dyDescent="0.3">
      <c r="A25" s="133" t="str">
        <f>VLOOKUP(B25,'PA GPS 2026 '!$A$4:$D$461,4,0)</f>
        <v>Actividad propia</v>
      </c>
      <c r="B25" s="12" t="s">
        <v>818</v>
      </c>
      <c r="C25" s="220" t="str">
        <f>VLOOKUP(B25,'PA GPS 2026 '!$E$4:$V$461,10,0)</f>
        <v>N/A</v>
      </c>
      <c r="D25" s="220" t="str">
        <f>VLOOKUP(B25,'PA GPS 2026 '!$E$4:$V$461,3,0)</f>
        <v>N/A</v>
      </c>
      <c r="E25" s="220" t="str">
        <f>VLOOKUP(B25,'PA GPS 2026 '!$E$4:$V$461,4,0)</f>
        <v>N/A</v>
      </c>
      <c r="F25" s="220" t="str">
        <f>VLOOKUP(B25,'PA GPS 2026 '!$E$4:$V$461,5,0)</f>
        <v>N/A</v>
      </c>
      <c r="G25" s="220" t="str">
        <f>VLOOKUP(B25,'PA GPS 2026 '!$E$4:$V$461,8,0)</f>
        <v>N/A</v>
      </c>
      <c r="H25" s="113" t="str">
        <f>VLOOKUP(B25,'PA GPS 2026 '!$E$4:$V$461,11,0)</f>
        <v>Realizar cierre del proyecto (1. Formato Arquitectura de Software GS03F21 actualizado, 2. Formato Acta de Entrega de Desarrollo de Software GS03-F25)</v>
      </c>
      <c r="I25" s="113">
        <f>VLOOKUP(B25,'PA GPS 2026 '!$E$4:$V$461,13,0)</f>
        <v>1</v>
      </c>
      <c r="J25" s="113" t="str">
        <f>VLOOKUP(B25,'PA GPS 2026 '!$E$4:$V$461,14,0)</f>
        <v>Númerica</v>
      </c>
      <c r="K25" s="114">
        <f>VLOOKUP(B25,'PA GPS 2026 '!$E$4:$V$461,16,0)</f>
        <v>46343</v>
      </c>
      <c r="L25" s="114">
        <f>VLOOKUP(B25,'PA GPS 2026 '!$E$4:$V$461,17,0)</f>
        <v>46356</v>
      </c>
      <c r="M25" s="113" t="str">
        <f>VLOOKUP(B25,'PA GPS 2026 '!$E$4:$V$461,18,0)</f>
        <v>11-GRUPO DE TRABAJO DE COBRO COACTIVO;
20-OFICINA DE TECNOLOGÍA E INFORMÁTICA</v>
      </c>
    </row>
    <row r="26" spans="1:13" s="10" customFormat="1" ht="26.25" thickBot="1" x14ac:dyDescent="0.3">
      <c r="A26" s="133" t="str">
        <f>VLOOKUP(B26,'PA GPS 2026 '!$A$4:$D$461,4,0)</f>
        <v>Producto</v>
      </c>
      <c r="B26" s="12" t="s">
        <v>821</v>
      </c>
      <c r="C26" s="195" t="str">
        <f>VLOOKUP(B26,'PA GPS 2026 '!$E$4:$V$461,10,0)</f>
        <v>PND - 5-31-5-b- Convergencia regional - Entidades públicas territoriales y nacionales fortalecidas</v>
      </c>
      <c r="D26" s="195" t="str">
        <f>VLOOKUP(B26,'PA GPS 2026 '!$E$4:$V$461,3,0)</f>
        <v xml:space="preserve">Fortalecer la infraestructura, uso y aprovechamiento de las tecnologías de la información, para optimizar la capacidad institucional
</v>
      </c>
      <c r="E26" s="195" t="str">
        <f>VLOOKUP(B26,'PA GPS 2026 '!$E$4:$V$461,4,0)</f>
        <v xml:space="preserve">Cumplimiento de productos del PAI asociados a Fortalecer la infraestructura, uso y aprovechamiento de las tecnologías de la información, para optimizar la capacidad institucional
</v>
      </c>
      <c r="F26" s="195" t="str">
        <f>VLOOKUP(B26,'PA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6" s="195" t="str">
        <f>VLOOKUP(B26,'PA GPS 2026 '!$E$4:$V$461,8,0)</f>
        <v>FUNCIONAMIENTO</v>
      </c>
      <c r="H26" s="113" t="str">
        <f>VLOOKUP(B26,'PA GPS 2026 '!$E$4:$V$461,11,0)</f>
        <v>Diagnóstico para realizar el piloto para la interoperabilidad del aplicativo de cobro coactivo con páginas  externas, (VUR, SIFIN, RUNT, ETC), diseñado. (Diagnóstico diseñado)</v>
      </c>
      <c r="I26" s="113">
        <f>VLOOKUP(B26,'PA GPS 2026 '!$E$4:$V$461,13,0)</f>
        <v>1</v>
      </c>
      <c r="J26" s="113" t="str">
        <f>VLOOKUP(B26,'PA GPS 2026 '!$E$4:$V$461,14,0)</f>
        <v>Númerica</v>
      </c>
      <c r="K26" s="114">
        <f>VLOOKUP(B26,'PA GPS 2026 '!$E$4:$V$461,16,0)</f>
        <v>46055</v>
      </c>
      <c r="L26" s="114">
        <f>VLOOKUP(B26,'PA GPS 2026 '!$E$4:$V$461,17,0)</f>
        <v>46234</v>
      </c>
      <c r="M26" s="113" t="str">
        <f>VLOOKUP(B26,'PA GPS 2026 '!$E$4:$V$461,18,0)</f>
        <v>11-GRUPO DE TRABAJO DE COBRO COACTIVO;
20-OFICINA DE TECNOLOGÍA E INFORMÁTICA</v>
      </c>
    </row>
    <row r="27" spans="1:13" s="10" customFormat="1" ht="39" thickBot="1" x14ac:dyDescent="0.3">
      <c r="A27" s="133" t="str">
        <f>VLOOKUP(B27,'PA GPS 2026 '!$A$4:$D$461,4,0)</f>
        <v>Actividad propia</v>
      </c>
      <c r="B27" s="12" t="s">
        <v>824</v>
      </c>
      <c r="C27" s="194"/>
      <c r="D27" s="194" t="str">
        <f>VLOOKUP(B27,'PA GPS 2026 '!$E$4:$V$461,3,0)</f>
        <v>N/A</v>
      </c>
      <c r="E27" s="194" t="str">
        <f>VLOOKUP(B27,'PA GPS 2026 '!$E$4:$V$461,4,0)</f>
        <v>N/A</v>
      </c>
      <c r="F27" s="194" t="str">
        <f>VLOOKUP(B27,'PA GPS 2026 '!$E$4:$V$461,5,0)</f>
        <v>N/A</v>
      </c>
      <c r="G27" s="194" t="str">
        <f>VLOOKUP(B27,'PA GPS 2026 '!$E$4:$V$461,8,0)</f>
        <v>N/A</v>
      </c>
      <c r="H27" s="113" t="str">
        <f>VLOOKUP(B27,'PA GPS 2026 '!$E$4:$V$461,11,0)</f>
        <v>Elaborar y aprobar requerimiento (1. Formato Solicitud de Requerimientos a Sistemas de Información GS03-F18, 2. Formato Lista de Chequeo de Requisitos de Seguridad de la Información GS03-F27 (Opcional) )</v>
      </c>
      <c r="I27" s="113">
        <f>VLOOKUP(B27,'PA GPS 2026 '!$E$4:$V$461,13,0)</f>
        <v>1</v>
      </c>
      <c r="J27" s="113" t="str">
        <f>VLOOKUP(B27,'PA GPS 2026 '!$E$4:$V$461,14,0)</f>
        <v>Númerica</v>
      </c>
      <c r="K27" s="114">
        <f>VLOOKUP(B27,'PA GPS 2026 '!$E$4:$V$461,16,0)</f>
        <v>46055</v>
      </c>
      <c r="L27" s="114">
        <f>VLOOKUP(B27,'PA GPS 2026 '!$E$4:$V$461,17,0)</f>
        <v>46142</v>
      </c>
      <c r="M27" s="113" t="str">
        <f>VLOOKUP(B27,'PA GPS 2026 '!$E$4:$V$461,18,0)</f>
        <v>11-GRUPO DE TRABAJO DE COBRO COACTIVO;
20-OFICINA DE TECNOLOGÍA E INFORMÁTICA</v>
      </c>
    </row>
    <row r="28" spans="1:13" s="9" customFormat="1" ht="26.25" thickBot="1" x14ac:dyDescent="0.3">
      <c r="A28" s="133" t="str">
        <f>VLOOKUP(B28,'PA GPS 2026 '!$A$4:$D$461,4,0)</f>
        <v>Actividad propia</v>
      </c>
      <c r="B28" s="12" t="s">
        <v>826</v>
      </c>
      <c r="C28" s="196"/>
      <c r="D28" s="196" t="str">
        <f>VLOOKUP(B28,'PA GPS 2026 '!$E$4:$V$461,3,0)</f>
        <v>N/A</v>
      </c>
      <c r="E28" s="196" t="str">
        <f>VLOOKUP(B28,'PA GPS 2026 '!$E$4:$V$461,4,0)</f>
        <v>N/A</v>
      </c>
      <c r="F28" s="196" t="str">
        <f>VLOOKUP(B28,'PA GPS 2026 '!$E$4:$V$461,5,0)</f>
        <v>N/A</v>
      </c>
      <c r="G28" s="196" t="str">
        <f>VLOOKUP(B28,'PA GPS 2026 '!$E$4:$V$461,8,0)</f>
        <v>N/A</v>
      </c>
      <c r="H28" s="113" t="str">
        <f>VLOOKUP(B28,'PA GPS 2026 '!$E$4:$V$461,11,0)</f>
        <v>Diseñar la solución (1. Anteproyecto (Alcance, estado del arte, metodología, métricas, cronograma, etc.) / Único entregable)</v>
      </c>
      <c r="I28" s="113">
        <f>VLOOKUP(B28,'PA GPS 2026 '!$E$4:$V$461,13,0)</f>
        <v>1</v>
      </c>
      <c r="J28" s="113" t="str">
        <f>VLOOKUP(B28,'PA GPS 2026 '!$E$4:$V$461,14,0)</f>
        <v>Númerica</v>
      </c>
      <c r="K28" s="114">
        <f>VLOOKUP(B28,'PA GPS 2026 '!$E$4:$V$461,16,0)</f>
        <v>46146</v>
      </c>
      <c r="L28" s="114">
        <f>VLOOKUP(B28,'PA GPS 2026 '!$E$4:$V$461,17,0)</f>
        <v>46234</v>
      </c>
      <c r="M28" s="113" t="str">
        <f>VLOOKUP(B28,'PA GPS 2026 '!$E$4:$V$461,18,0)</f>
        <v>11-GRUPO DE TRABAJO DE COBRO COACTIVO;
20-OFICINA DE TECNOLOGÍA E INFORMÁTICA</v>
      </c>
    </row>
    <row r="29" spans="1:13" s="10" customFormat="1" ht="39" thickBot="1" x14ac:dyDescent="0.3">
      <c r="A29" s="133" t="str">
        <f>VLOOKUP(B29,'PA GPS 2026 '!$A$4:$D$461,4,0)</f>
        <v>Producto</v>
      </c>
      <c r="B29" s="12" t="s">
        <v>220</v>
      </c>
      <c r="C29" s="195" t="str">
        <f>VLOOKUP(B29,'PA GPS 2026 '!$E$4:$V$461,10,0)</f>
        <v>Cierre de brechas MIPG;
PND - 5-31-5-d- Convergencia regional - Gobierno digital para la gente</v>
      </c>
      <c r="D29" s="195" t="str">
        <f>VLOOKUP(B29,'PA GPS 2026 '!$E$4:$V$461,3,0)</f>
        <v xml:space="preserve">Fortalecer la infraestructura, uso y aprovechamiento de las tecnologías de la información, para optimizar la capacidad institucional
</v>
      </c>
      <c r="E29" s="195" t="str">
        <f>VLOOKUP(B29,'PA GPS 2026 '!$E$4:$V$461,4,0)</f>
        <v>Avance promedio de cumplimiento de productos asociados a fortalecer la infraestructura, uso y aprovechamiento de las tecnologías de la información, para optimizar la capacidad institucional</v>
      </c>
      <c r="F29" s="195" t="str">
        <f>VLOOKUP(B29,'PA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9" s="195" t="str">
        <f>VLOOKUP(B29,'PA GPS 2026 '!$E$4:$V$461,8,0)</f>
        <v>FUNCIONAMIENTO</v>
      </c>
      <c r="H29" s="113" t="str">
        <f>VLOOKUP(B29,'PA GPS 2026 '!$E$4:$V$461,11,0)</f>
        <v>Requerimiento al Ministerio de Justicia y del Derecho para integrar la Circular Única de la Superintendencia de Industria y Comercio en el Sistema Único de Información Normativa – SUIN de Juriscol, enviado(Requerimiento enviado al Ministerio /único entregable)</v>
      </c>
      <c r="I29" s="113">
        <f>VLOOKUP(B29,'PA GPS 2026 '!$E$4:$V$461,13,0)</f>
        <v>1</v>
      </c>
      <c r="J29" s="113" t="str">
        <f>VLOOKUP(B29,'PA GPS 2026 '!$E$4:$V$461,14,0)</f>
        <v>Númerica</v>
      </c>
      <c r="K29" s="114">
        <f>VLOOKUP(B29,'PA GPS 2026 '!$E$4:$V$461,16,0)</f>
        <v>46055</v>
      </c>
      <c r="L29" s="114">
        <f>VLOOKUP(B29,'PA GPS 2026 '!$E$4:$V$461,17,0)</f>
        <v>46171</v>
      </c>
      <c r="M29" s="113" t="str">
        <f>VLOOKUP(B29,'PA GPS 2026 '!$E$4:$V$461,18,0)</f>
        <v>12-GRUPO DE TRABAJO DE REGULACIÓN</v>
      </c>
    </row>
    <row r="30" spans="1:13" s="8" customFormat="1" ht="39" thickBot="1" x14ac:dyDescent="0.3">
      <c r="A30" s="133" t="str">
        <f>VLOOKUP(B30,'PA GPS 2026 '!$A$4:$D$461,4,0)</f>
        <v>Actividad propia</v>
      </c>
      <c r="B30" s="12" t="s">
        <v>221</v>
      </c>
      <c r="C30" s="194"/>
      <c r="D30" s="194" t="str">
        <f>VLOOKUP(B30,'PA GPS 2026 '!$E$4:$V$461,3,0)</f>
        <v>N/A</v>
      </c>
      <c r="E30" s="194" t="str">
        <f>VLOOKUP(B30,'PA GPS 2026 '!$E$4:$V$461,4,0)</f>
        <v>N/A</v>
      </c>
      <c r="F30" s="194" t="str">
        <f>VLOOKUP(B30,'PA GPS 2026 '!$E$4:$V$461,5,0)</f>
        <v>N/A</v>
      </c>
      <c r="G30" s="194" t="str">
        <f>VLOOKUP(B30,'PA GPS 2026 '!$E$4:$V$461,8,0)</f>
        <v>N/A</v>
      </c>
      <c r="H30" s="113" t="str">
        <f>VLOOKUP(B30,'PA GPS 2026 '!$E$4:$V$461,11,0)</f>
        <v>Realizar mesa de trabajo con el Ministerio de Justicia y del Derecho para elevar requerimiento formal de ajuste y actualización de la Circular Única en el SUIN de Juriscol(Acta y/o lista de asistencia-Único entregable)</v>
      </c>
      <c r="I30" s="113">
        <f>VLOOKUP(B30,'PA GPS 2026 '!$E$4:$V$461,13,0)</f>
        <v>1</v>
      </c>
      <c r="J30" s="113" t="str">
        <f>VLOOKUP(B30,'PA GPS 2026 '!$E$4:$V$461,14,0)</f>
        <v>Númerica</v>
      </c>
      <c r="K30" s="114">
        <f>VLOOKUP(B30,'PA GPS 2026 '!$E$4:$V$461,16,0)</f>
        <v>46055</v>
      </c>
      <c r="L30" s="114">
        <f>VLOOKUP(B30,'PA GPS 2026 '!$E$4:$V$461,17,0)</f>
        <v>46080</v>
      </c>
      <c r="M30" s="113" t="str">
        <f>VLOOKUP(B30,'PA GPS 2026 '!$E$4:$V$461,18,0)</f>
        <v>12-GRUPO DE TRABAJO DE REGULACIÓN</v>
      </c>
    </row>
    <row r="31" spans="1:13" s="9" customFormat="1" ht="26.25" thickBot="1" x14ac:dyDescent="0.3">
      <c r="A31" s="133" t="str">
        <f>VLOOKUP(B31,'PA GPS 2026 '!$A$4:$D$461,4,0)</f>
        <v>Actividad propia</v>
      </c>
      <c r="B31" s="12" t="s">
        <v>222</v>
      </c>
      <c r="C31" s="194"/>
      <c r="D31" s="194" t="str">
        <f>VLOOKUP(B31,'PA GPS 2026 '!$E$4:$V$461,3,0)</f>
        <v>N/A</v>
      </c>
      <c r="E31" s="194" t="str">
        <f>VLOOKUP(B31,'PA GPS 2026 '!$E$4:$V$461,4,0)</f>
        <v>N/A</v>
      </c>
      <c r="F31" s="194" t="str">
        <f>VLOOKUP(B31,'PA GPS 2026 '!$E$4:$V$461,5,0)</f>
        <v>N/A</v>
      </c>
      <c r="G31" s="194" t="str">
        <f>VLOOKUP(B31,'PA GPS 2026 '!$E$4:$V$461,8,0)</f>
        <v>N/A</v>
      </c>
      <c r="H31" s="113" t="str">
        <f>VLOOKUP(B31,'PA GPS 2026 '!$E$4:$V$461,11,0)</f>
        <v>Elaborar reporte de información que debe ser ajustada y actualizada en el SUIN de Juriscol(Documento en Word y enlace OneDrive donde conste la información-Único entregable)</v>
      </c>
      <c r="I31" s="113">
        <f>VLOOKUP(B31,'PA GPS 2026 '!$E$4:$V$461,13,0)</f>
        <v>1</v>
      </c>
      <c r="J31" s="113" t="str">
        <f>VLOOKUP(B31,'PA GPS 2026 '!$E$4:$V$461,14,0)</f>
        <v>Númerica</v>
      </c>
      <c r="K31" s="114">
        <f>VLOOKUP(B31,'PA GPS 2026 '!$E$4:$V$461,16,0)</f>
        <v>46083</v>
      </c>
      <c r="L31" s="114">
        <f>VLOOKUP(B31,'PA GPS 2026 '!$E$4:$V$461,17,0)</f>
        <v>46142</v>
      </c>
      <c r="M31" s="113" t="str">
        <f>VLOOKUP(B31,'PA GPS 2026 '!$E$4:$V$461,18,0)</f>
        <v>12-GRUPO DE TRABAJO DE REGULACIÓN</v>
      </c>
    </row>
    <row r="32" spans="1:13" s="9" customFormat="1" ht="26.25" thickBot="1" x14ac:dyDescent="0.3">
      <c r="A32" s="133" t="str">
        <f>VLOOKUP(B32,'PA GPS 2026 '!$A$4:$D$461,4,0)</f>
        <v>Actividad propia</v>
      </c>
      <c r="B32" s="12" t="s">
        <v>223</v>
      </c>
      <c r="C32" s="196"/>
      <c r="D32" s="196" t="str">
        <f>VLOOKUP(B32,'PA GPS 2026 '!$E$4:$V$461,3,0)</f>
        <v>N/A</v>
      </c>
      <c r="E32" s="196" t="str">
        <f>VLOOKUP(B32,'PA GPS 2026 '!$E$4:$V$461,4,0)</f>
        <v>N/A</v>
      </c>
      <c r="F32" s="196" t="str">
        <f>VLOOKUP(B32,'PA GPS 2026 '!$E$4:$V$461,5,0)</f>
        <v>N/A</v>
      </c>
      <c r="G32" s="196" t="str">
        <f>VLOOKUP(B32,'PA GPS 2026 '!$E$4:$V$461,8,0)</f>
        <v>N/A</v>
      </c>
      <c r="H32" s="113" t="str">
        <f>VLOOKUP(B32,'PA GPS 2026 '!$E$4:$V$461,11,0)</f>
        <v>Dirigir requerimiento al Ministerio de Justicia y del Derecho solicitando el cargue de la información (Constancia del requerimiento-Único entregable)</v>
      </c>
      <c r="I32" s="113">
        <f>VLOOKUP(B32,'PA GPS 2026 '!$E$4:$V$461,13,0)</f>
        <v>1</v>
      </c>
      <c r="J32" s="113" t="str">
        <f>VLOOKUP(B32,'PA GPS 2026 '!$E$4:$V$461,14,0)</f>
        <v>Númerica</v>
      </c>
      <c r="K32" s="114">
        <f>VLOOKUP(B32,'PA GPS 2026 '!$E$4:$V$461,16,0)</f>
        <v>46146</v>
      </c>
      <c r="L32" s="114">
        <f>VLOOKUP(B32,'PA GPS 2026 '!$E$4:$V$461,17,0)</f>
        <v>46171</v>
      </c>
      <c r="M32" s="113" t="str">
        <f>VLOOKUP(B32,'PA GPS 2026 '!$E$4:$V$461,18,0)</f>
        <v>12-GRUPO DE TRABAJO DE REGULACIÓN</v>
      </c>
    </row>
    <row r="33" spans="1:13" s="9" customFormat="1" ht="39" thickBot="1" x14ac:dyDescent="0.3">
      <c r="A33" s="133" t="str">
        <f>VLOOKUP(B33,'PA GPS 2026 '!$A$4:$D$461,4,0)</f>
        <v>Producto</v>
      </c>
      <c r="B33" s="12" t="s">
        <v>837</v>
      </c>
      <c r="C33" s="195" t="str">
        <f>VLOOKUP(B33,'PA GPS 2026 '!$E$4:$V$461,10,0)</f>
        <v>Cierre de brechas MIPG;
PND - 5-31-5-d- Convergencia regional - Gobierno digital para la gente;
PES - Transformación Institucional</v>
      </c>
      <c r="D33" s="195" t="str">
        <f>VLOOKUP(B33,'PA GPS 2026 '!$E$4:$V$461,3,0)</f>
        <v>Fortalecer el Sistema Integral de Gestión Institucional en el marco del Modelo Integrado de Planeación y gestión para mejorar la prestación del servicio.</v>
      </c>
      <c r="E33" s="195" t="str">
        <f>VLOOKUP(B33,'PA GPS 2026 '!$E$4:$V$461,4,0)</f>
        <v xml:space="preserve">Cumplimiento de productos del PAI asociados a Fortacer el Sistema Integral de Gestión Institucional para mejorar la prestación del servicio. 
</v>
      </c>
      <c r="F33" s="195" t="str">
        <f>VLOOKUP(B33,'PA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3" s="195" t="str">
        <f>VLOOKUP(B33,'PA GPS 2026 '!$E$4:$V$461,8,0)</f>
        <v>C-3599-0200-10-53105d</v>
      </c>
      <c r="H33" s="113" t="str">
        <f>VLOOKUP(B33,'PA GPS 2026 '!$E$4:$V$461,11,0)</f>
        <v>Actos administrativos de carácter general y abstracto de la Entidad, clasificados en la página web institucional, publicados.(Soporte de públicación de los actos administrativos en la página web-único entregable)</v>
      </c>
      <c r="I33" s="113">
        <f>VLOOKUP(B33,'PA GPS 2026 '!$E$4:$V$461,13,0)</f>
        <v>100</v>
      </c>
      <c r="J33" s="113" t="str">
        <f>VLOOKUP(B33,'PA GPS 2026 '!$E$4:$V$461,14,0)</f>
        <v>Porcentual</v>
      </c>
      <c r="K33" s="114">
        <f>VLOOKUP(B33,'PA GPS 2026 '!$E$4:$V$461,16,0)</f>
        <v>46055</v>
      </c>
      <c r="L33" s="114">
        <f>VLOOKUP(B33,'PA GPS 2026 '!$E$4:$V$461,17,0)</f>
        <v>46171</v>
      </c>
      <c r="M33" s="113" t="str">
        <f>VLOOKUP(B33,'PA GPS 2026 '!$E$4:$V$461,18,0)</f>
        <v>12-GRUPO DE TRABAJO DE REGULACIÓN;
20-OFICINA DE TECNOLOGÍA E INFORMÁTICA</v>
      </c>
    </row>
    <row r="34" spans="1:13" s="9" customFormat="1" ht="39" thickBot="1" x14ac:dyDescent="0.3">
      <c r="A34" s="133" t="str">
        <f>VLOOKUP(B34,'PA GPS 2026 '!$A$4:$D$461,4,0)</f>
        <v>Actividad propia</v>
      </c>
      <c r="B34" s="12" t="s">
        <v>843</v>
      </c>
      <c r="C34" s="194"/>
      <c r="D34" s="194" t="str">
        <f>VLOOKUP(B34,'PA GPS 2026 '!$E$4:$V$461,3,0)</f>
        <v>N/A</v>
      </c>
      <c r="E34" s="194" t="str">
        <f>VLOOKUP(B34,'PA GPS 2026 '!$E$4:$V$461,4,0)</f>
        <v>N/A</v>
      </c>
      <c r="F34" s="194" t="str">
        <f>VLOOKUP(B34,'PA GPS 2026 '!$E$4:$V$461,5,0)</f>
        <v>N/A</v>
      </c>
      <c r="G34" s="194" t="str">
        <f>VLOOKUP(B34,'PA GPS 2026 '!$E$4:$V$461,8,0)</f>
        <v>N/A</v>
      </c>
      <c r="H34" s="113" t="str">
        <f>VLOOKUP(B34,'PA GPS 2026 '!$E$4:$V$461,11,0)</f>
        <v>Elaborar y aprobar requerimiento (1. Formato Solicitud de Requerimientos a Sistemas de Información GS03-F18 2. Formato Lista de Chequeo de Requisitos de Seguridad de la Información GS03-F27 )</v>
      </c>
      <c r="I34" s="113">
        <f>VLOOKUP(B34,'PA GPS 2026 '!$E$4:$V$461,13,0)</f>
        <v>1</v>
      </c>
      <c r="J34" s="113" t="str">
        <f>VLOOKUP(B34,'PA GPS 2026 '!$E$4:$V$461,14,0)</f>
        <v>Númerica</v>
      </c>
      <c r="K34" s="114">
        <f>VLOOKUP(B34,'PA GPS 2026 '!$E$4:$V$461,16,0)</f>
        <v>46055</v>
      </c>
      <c r="L34" s="114">
        <f>VLOOKUP(B34,'PA GPS 2026 '!$E$4:$V$461,17,0)</f>
        <v>46080</v>
      </c>
      <c r="M34" s="113" t="str">
        <f>VLOOKUP(B34,'PA GPS 2026 '!$E$4:$V$461,18,0)</f>
        <v>12-GRUPO DE TRABAJO DE REGULACIÓN;
20-OFICINA DE TECNOLOGÍA E INFORMÁTICA</v>
      </c>
    </row>
    <row r="35" spans="1:13" s="9" customFormat="1" ht="15" customHeight="1" thickBot="1" x14ac:dyDescent="0.3">
      <c r="A35" s="133" t="str">
        <f>VLOOKUP(B35,'PA GPS 2026 '!$A$4:$D$461,4,0)</f>
        <v>Actividad propia</v>
      </c>
      <c r="B35" s="12" t="s">
        <v>845</v>
      </c>
      <c r="C35" s="194"/>
      <c r="D35" s="194" t="str">
        <f>VLOOKUP(B35,'PA GPS 2026 '!$E$4:$V$461,3,0)</f>
        <v>N/A</v>
      </c>
      <c r="E35" s="194" t="str">
        <f>VLOOKUP(B35,'PA GPS 2026 '!$E$4:$V$461,4,0)</f>
        <v>N/A</v>
      </c>
      <c r="F35" s="194" t="str">
        <f>VLOOKUP(B35,'PA GPS 2026 '!$E$4:$V$461,5,0)</f>
        <v>N/A</v>
      </c>
      <c r="G35" s="194" t="str">
        <f>VLOOKUP(B35,'PA GPS 2026 '!$E$4:$V$461,8,0)</f>
        <v>N/A</v>
      </c>
      <c r="H35" s="113" t="str">
        <f>VLOOKUP(B35,'PA GPS 2026 '!$E$4:$V$461,11,0)</f>
        <v>Construir componentes de software (1.Captura de pantalla  de casos de prueba ejecutados para aceptación / Único entregable)</v>
      </c>
      <c r="I35" s="113">
        <f>VLOOKUP(B35,'PA GPS 2026 '!$E$4:$V$461,13,0)</f>
        <v>1</v>
      </c>
      <c r="J35" s="113" t="str">
        <f>VLOOKUP(B35,'PA GPS 2026 '!$E$4:$V$461,14,0)</f>
        <v>Númerica</v>
      </c>
      <c r="K35" s="114">
        <f>VLOOKUP(B35,'PA GPS 2026 '!$E$4:$V$461,16,0)</f>
        <v>46083</v>
      </c>
      <c r="L35" s="114">
        <f>VLOOKUP(B35,'PA GPS 2026 '!$E$4:$V$461,17,0)</f>
        <v>46142</v>
      </c>
      <c r="M35" s="113" t="str">
        <f>VLOOKUP(B35,'PA GPS 2026 '!$E$4:$V$461,18,0)</f>
        <v>12-GRUPO DE TRABAJO DE REGULACIÓN;
20-OFICINA DE TECNOLOGÍA E INFORMÁTICA</v>
      </c>
    </row>
    <row r="36" spans="1:13" s="9" customFormat="1" ht="26.25" thickBot="1" x14ac:dyDescent="0.3">
      <c r="A36" s="133" t="str">
        <f>VLOOKUP(B36,'PA GPS 2026 '!$A$4:$D$461,4,0)</f>
        <v>Actividad propia</v>
      </c>
      <c r="B36" s="12" t="s">
        <v>847</v>
      </c>
      <c r="C36" s="194"/>
      <c r="D36" s="194" t="str">
        <f>VLOOKUP(B36,'PA GPS 2026 '!$E$4:$V$461,3,0)</f>
        <v>N/A</v>
      </c>
      <c r="E36" s="194" t="str">
        <f>VLOOKUP(B36,'PA GPS 2026 '!$E$4:$V$461,4,0)</f>
        <v>N/A</v>
      </c>
      <c r="F36" s="194" t="str">
        <f>VLOOKUP(B36,'PA GPS 2026 '!$E$4:$V$461,5,0)</f>
        <v>N/A</v>
      </c>
      <c r="G36" s="194" t="str">
        <f>VLOOKUP(B36,'PA GPS 2026 '!$E$4:$V$461,8,0)</f>
        <v>N/A</v>
      </c>
      <c r="H36" s="113" t="str">
        <f>VLOOKUP(B36,'PA GPS 2026 '!$E$4:$V$461,11,0)</f>
        <v>Pruebas de Aceptación (1. Formato Acta de Prueba de Desarrollo de Software GS03-F26 / Único entregable)</v>
      </c>
      <c r="I36" s="113">
        <f>VLOOKUP(B36,'PA GPS 2026 '!$E$4:$V$461,13,0)</f>
        <v>1</v>
      </c>
      <c r="J36" s="113" t="str">
        <f>VLOOKUP(B36,'PA GPS 2026 '!$E$4:$V$461,14,0)</f>
        <v>Númerica</v>
      </c>
      <c r="K36" s="114">
        <f>VLOOKUP(B36,'PA GPS 2026 '!$E$4:$V$461,16,0)</f>
        <v>46146</v>
      </c>
      <c r="L36" s="114">
        <f>VLOOKUP(B36,'PA GPS 2026 '!$E$4:$V$461,17,0)</f>
        <v>46157</v>
      </c>
      <c r="M36" s="113" t="str">
        <f>VLOOKUP(B36,'PA GPS 2026 '!$E$4:$V$461,18,0)</f>
        <v>12-GRUPO DE TRABAJO DE REGULACIÓN;
20-OFICINA DE TECNOLOGÍA E INFORMÁTICA</v>
      </c>
    </row>
    <row r="37" spans="1:13" s="9" customFormat="1" ht="26.25" thickBot="1" x14ac:dyDescent="0.3">
      <c r="A37" s="133" t="str">
        <f>VLOOKUP(B37,'PA GPS 2026 '!$A$4:$D$461,4,0)</f>
        <v>Actividad propia</v>
      </c>
      <c r="B37" s="12" t="s">
        <v>849</v>
      </c>
      <c r="C37" s="196"/>
      <c r="D37" s="196" t="str">
        <f>VLOOKUP(B37,'PA GPS 2026 '!$E$4:$V$461,3,0)</f>
        <v>N/A</v>
      </c>
      <c r="E37" s="196" t="str">
        <f>VLOOKUP(B37,'PA GPS 2026 '!$E$4:$V$461,4,0)</f>
        <v>N/A</v>
      </c>
      <c r="F37" s="196" t="str">
        <f>VLOOKUP(B37,'PA GPS 2026 '!$E$4:$V$461,5,0)</f>
        <v>N/A</v>
      </c>
      <c r="G37" s="196" t="str">
        <f>VLOOKUP(B37,'PA GPS 2026 '!$E$4:$V$461,8,0)</f>
        <v>N/A</v>
      </c>
      <c r="H37" s="113" t="str">
        <f>VLOOKUP(B37,'PA GPS 2026 '!$E$4:$V$461,11,0)</f>
        <v>Publicación de los actos administrativos clasificados en la sede electrónica (Soporte de publicación de los actos administrativos en la página web-único entregable)</v>
      </c>
      <c r="I37" s="113">
        <f>VLOOKUP(B37,'PA GPS 2026 '!$E$4:$V$461,13,0)</f>
        <v>100</v>
      </c>
      <c r="J37" s="113" t="str">
        <f>VLOOKUP(B37,'PA GPS 2026 '!$E$4:$V$461,14,0)</f>
        <v>Porcentual</v>
      </c>
      <c r="K37" s="114">
        <f>VLOOKUP(B37,'PA GPS 2026 '!$E$4:$V$461,16,0)</f>
        <v>46161</v>
      </c>
      <c r="L37" s="114">
        <f>VLOOKUP(B37,'PA GPS 2026 '!$E$4:$V$461,17,0)</f>
        <v>46171</v>
      </c>
      <c r="M37" s="113" t="str">
        <f>VLOOKUP(B37,'PA GPS 2026 '!$E$4:$V$461,18,0)</f>
        <v>12-GRUPO DE TRABAJO DE REGULACIÓN;
20-OFICINA DE TECNOLOGÍA E INFORMÁTICA</v>
      </c>
    </row>
    <row r="38" spans="1:13" s="8" customFormat="1" ht="26.25" thickBot="1" x14ac:dyDescent="0.3">
      <c r="A38" s="133" t="str">
        <f>VLOOKUP(B38,'PA GPS 2026 '!$A$4:$D$461,4,0)</f>
        <v>Producto</v>
      </c>
      <c r="B38" s="12" t="s">
        <v>852</v>
      </c>
      <c r="C38" s="195" t="str">
        <f>VLOOKUP(B38,'PA GPS 2026 '!$E$4:$V$461,10,0)</f>
        <v>Cierre de brechas MIPG;
PND - 5-31-5-d- Convergencia regional - Gobierno digital para la gente;
PES - Transformación Institucional</v>
      </c>
      <c r="D38" s="195" t="str">
        <f>VLOOKUP(B38,'PA GPS 2026 '!$E$4:$V$461,3,0)</f>
        <v>Fortalecer el Sistema Integral de Gestión Institucional en el marco del Modelo Integrado de Planeación y gestión para mejorar la prestación del servicio.</v>
      </c>
      <c r="E38" s="195" t="str">
        <f>VLOOKUP(B38,'PA GPS 2026 '!$E$4:$V$461,4,0)</f>
        <v xml:space="preserve">Cumplimiento de productos del PAI asociados a Fortacer el Sistema Integral de Gestión Institucional para mejorar la prestación del servicio. 
</v>
      </c>
      <c r="F38" s="195" t="str">
        <f>VLOOKUP(B38,'PA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8" s="195" t="str">
        <f>VLOOKUP(B38,'PA GPS 2026 '!$E$4:$V$461,8,0)</f>
        <v>FUNCIONAMIENTO</v>
      </c>
      <c r="H38" s="113" t="str">
        <f>VLOOKUP(B38,'PA GPS 2026 '!$E$4:$V$461,11,0)</f>
        <v>Agenda regulatoria de la Entidad, para estructura, organizar y programar los temas normativos prioritarios, implementada. (Resolución numerada y firmada-Único entregable)</v>
      </c>
      <c r="I38" s="113">
        <f>VLOOKUP(B38,'PA GPS 2026 '!$E$4:$V$461,13,0)</f>
        <v>1</v>
      </c>
      <c r="J38" s="113" t="str">
        <f>VLOOKUP(B38,'PA GPS 2026 '!$E$4:$V$461,14,0)</f>
        <v>Númerica</v>
      </c>
      <c r="K38" s="114">
        <f>VLOOKUP(B38,'PA GPS 2026 '!$E$4:$V$461,16,0)</f>
        <v>46055</v>
      </c>
      <c r="L38" s="114">
        <f>VLOOKUP(B38,'PA GPS 2026 '!$E$4:$V$461,17,0)</f>
        <v>46203</v>
      </c>
      <c r="M38" s="113" t="str">
        <f>VLOOKUP(B38,'PA GPS 2026 '!$E$4:$V$461,18,0)</f>
        <v>12-GRUPO DE TRABAJO DE REGULACIÓN</v>
      </c>
    </row>
    <row r="39" spans="1:13" s="10" customFormat="1" ht="26.25" thickBot="1" x14ac:dyDescent="0.3">
      <c r="A39" s="133" t="str">
        <f>VLOOKUP(B39,'PA GPS 2026 '!$A$4:$D$461,4,0)</f>
        <v>Actividad propia</v>
      </c>
      <c r="B39" s="12" t="s">
        <v>855</v>
      </c>
      <c r="C39" s="194" t="str">
        <f>VLOOKUP(B39,'PA GPS 2026 '!$E$4:$V$461,10,0)</f>
        <v>N/A</v>
      </c>
      <c r="D39" s="194" t="str">
        <f>VLOOKUP(B39,'PA GPS 2026 '!$E$4:$V$461,3,0)</f>
        <v>N/A</v>
      </c>
      <c r="E39" s="194" t="str">
        <f>VLOOKUP(B39,'PA GPS 2026 '!$E$4:$V$461,4,0)</f>
        <v>N/A</v>
      </c>
      <c r="F39" s="194" t="str">
        <f>VLOOKUP(B39,'PA GPS 2026 '!$E$4:$V$461,5,0)</f>
        <v>N/A</v>
      </c>
      <c r="G39" s="194" t="str">
        <f>VLOOKUP(B39,'PA GPS 2026 '!$E$4:$V$461,8,0)</f>
        <v>N/A</v>
      </c>
      <c r="H39" s="113" t="str">
        <f>VLOOKUP(B39,'PA GPS 2026 '!$E$4:$V$461,11,0)</f>
        <v>Elaborar proyecto de resolución mediante la cual se adopta la agenda regulatoria institucional (Proyecto de resolución)</v>
      </c>
      <c r="I39" s="113">
        <f>VLOOKUP(B39,'PA GPS 2026 '!$E$4:$V$461,13,0)</f>
        <v>1</v>
      </c>
      <c r="J39" s="113" t="str">
        <f>VLOOKUP(B39,'PA GPS 2026 '!$E$4:$V$461,14,0)</f>
        <v>Númerica</v>
      </c>
      <c r="K39" s="114">
        <f>VLOOKUP(B39,'PA GPS 2026 '!$E$4:$V$461,16,0)</f>
        <v>46055</v>
      </c>
      <c r="L39" s="114">
        <f>VLOOKUP(B39,'PA GPS 2026 '!$E$4:$V$461,17,0)</f>
        <v>46080</v>
      </c>
      <c r="M39" s="113" t="str">
        <f>VLOOKUP(B39,'PA GPS 2026 '!$E$4:$V$461,18,0)</f>
        <v>12-GRUPO DE TRABAJO DE REGULACIÓN</v>
      </c>
    </row>
    <row r="40" spans="1:13" s="10" customFormat="1" ht="26.25" thickBot="1" x14ac:dyDescent="0.3">
      <c r="A40" s="133" t="str">
        <f>VLOOKUP(B40,'PA GPS 2026 '!$A$4:$D$461,4,0)</f>
        <v>Actividad propia</v>
      </c>
      <c r="B40" s="12" t="s">
        <v>858</v>
      </c>
      <c r="C40" s="194" t="str">
        <f>VLOOKUP(B40,'PA GPS 2026 '!$E$4:$V$461,10,0)</f>
        <v>N/A</v>
      </c>
      <c r="D40" s="194" t="str">
        <f>VLOOKUP(B40,'PA GPS 2026 '!$E$4:$V$461,3,0)</f>
        <v>N/A</v>
      </c>
      <c r="E40" s="194" t="str">
        <f>VLOOKUP(B40,'PA GPS 2026 '!$E$4:$V$461,4,0)</f>
        <v>N/A</v>
      </c>
      <c r="F40" s="194" t="str">
        <f>VLOOKUP(B40,'PA GPS 2026 '!$E$4:$V$461,5,0)</f>
        <v>N/A</v>
      </c>
      <c r="G40" s="194" t="str">
        <f>VLOOKUP(B40,'PA GPS 2026 '!$E$4:$V$461,8,0)</f>
        <v>N/A</v>
      </c>
      <c r="H40" s="113" t="str">
        <f>VLOOKUP(B40,'PA GPS 2026 '!$E$4:$V$461,11,0)</f>
        <v>Publicar para comentarios proyecto de resolución (Soporte de publicación en la página web)</v>
      </c>
      <c r="I40" s="113">
        <f>VLOOKUP(B40,'PA GPS 2026 '!$E$4:$V$461,13,0)</f>
        <v>1</v>
      </c>
      <c r="J40" s="113" t="str">
        <f>VLOOKUP(B40,'PA GPS 2026 '!$E$4:$V$461,14,0)</f>
        <v>Númerica</v>
      </c>
      <c r="K40" s="114">
        <f>VLOOKUP(B40,'PA GPS 2026 '!$E$4:$V$461,16,0)</f>
        <v>46083</v>
      </c>
      <c r="L40" s="114">
        <f>VLOOKUP(B40,'PA GPS 2026 '!$E$4:$V$461,17,0)</f>
        <v>46112</v>
      </c>
      <c r="M40" s="113" t="str">
        <f>VLOOKUP(B40,'PA GPS 2026 '!$E$4:$V$461,18,0)</f>
        <v>12-GRUPO DE TRABAJO DE REGULACIÓN</v>
      </c>
    </row>
    <row r="41" spans="1:13" s="10" customFormat="1" ht="26.25" thickBot="1" x14ac:dyDescent="0.3">
      <c r="A41" s="133" t="str">
        <f>VLOOKUP(B41,'PA GPS 2026 '!$A$4:$D$461,4,0)</f>
        <v>Actividad propia</v>
      </c>
      <c r="B41" s="12" t="s">
        <v>861</v>
      </c>
      <c r="C41" s="194" t="str">
        <f>VLOOKUP(B41,'PA GPS 2026 '!$E$4:$V$461,10,0)</f>
        <v>N/A</v>
      </c>
      <c r="D41" s="194" t="str">
        <f>VLOOKUP(B41,'PA GPS 2026 '!$E$4:$V$461,3,0)</f>
        <v>N/A</v>
      </c>
      <c r="E41" s="194" t="str">
        <f>VLOOKUP(B41,'PA GPS 2026 '!$E$4:$V$461,4,0)</f>
        <v>N/A</v>
      </c>
      <c r="F41" s="194" t="str">
        <f>VLOOKUP(B41,'PA GPS 2026 '!$E$4:$V$461,5,0)</f>
        <v>N/A</v>
      </c>
      <c r="G41" s="194" t="str">
        <f>VLOOKUP(B41,'PA GPS 2026 '!$E$4:$V$461,8,0)</f>
        <v>N/A</v>
      </c>
      <c r="H41" s="113" t="str">
        <f>VLOOKUP(B41,'PA GPS 2026 '!$E$4:$V$461,11,0)</f>
        <v>Revisar comentarios al proyecto de resolución (Matriz de comentarios)</v>
      </c>
      <c r="I41" s="113">
        <f>VLOOKUP(B41,'PA GPS 2026 '!$E$4:$V$461,13,0)</f>
        <v>1</v>
      </c>
      <c r="J41" s="113" t="str">
        <f>VLOOKUP(B41,'PA GPS 2026 '!$E$4:$V$461,14,0)</f>
        <v>Númerica</v>
      </c>
      <c r="K41" s="114">
        <f>VLOOKUP(B41,'PA GPS 2026 '!$E$4:$V$461,16,0)</f>
        <v>46113</v>
      </c>
      <c r="L41" s="114">
        <f>VLOOKUP(B41,'PA GPS 2026 '!$E$4:$V$461,17,0)</f>
        <v>46142</v>
      </c>
      <c r="M41" s="113" t="str">
        <f>VLOOKUP(B41,'PA GPS 2026 '!$E$4:$V$461,18,0)</f>
        <v>12-GRUPO DE TRABAJO DE REGULACIÓN</v>
      </c>
    </row>
    <row r="42" spans="1:13" s="8" customFormat="1" ht="26.25" thickBot="1" x14ac:dyDescent="0.3">
      <c r="A42" s="133" t="str">
        <f>VLOOKUP(B42,'PA GPS 2026 '!$A$4:$D$461,4,0)</f>
        <v>Actividad propia</v>
      </c>
      <c r="B42" s="12" t="s">
        <v>864</v>
      </c>
      <c r="C42" s="196" t="str">
        <f>VLOOKUP(B42,'PA GPS 2026 '!$E$4:$V$461,10,0)</f>
        <v>N/A</v>
      </c>
      <c r="D42" s="196" t="str">
        <f>VLOOKUP(B42,'PA GPS 2026 '!$E$4:$V$461,3,0)</f>
        <v>N/A</v>
      </c>
      <c r="E42" s="196" t="str">
        <f>VLOOKUP(B42,'PA GPS 2026 '!$E$4:$V$461,4,0)</f>
        <v>N/A</v>
      </c>
      <c r="F42" s="196" t="str">
        <f>VLOOKUP(B42,'PA GPS 2026 '!$E$4:$V$461,5,0)</f>
        <v>N/A</v>
      </c>
      <c r="G42" s="196" t="str">
        <f>VLOOKUP(B42,'PA GPS 2026 '!$E$4:$V$461,8,0)</f>
        <v>N/A</v>
      </c>
      <c r="H42" s="113" t="str">
        <f>VLOOKUP(B42,'PA GPS 2026 '!$E$4:$V$461,11,0)</f>
        <v>Expedir resolución mediante la cual se adopta la agenda regulatoria institucional(Resolución numerada y firmada-Único entregable)</v>
      </c>
      <c r="I42" s="113">
        <f>VLOOKUP(B42,'PA GPS 2026 '!$E$4:$V$461,13,0)</f>
        <v>1</v>
      </c>
      <c r="J42" s="113" t="str">
        <f>VLOOKUP(B42,'PA GPS 2026 '!$E$4:$V$461,14,0)</f>
        <v>Númerica</v>
      </c>
      <c r="K42" s="114">
        <f>VLOOKUP(B42,'PA GPS 2026 '!$E$4:$V$461,16,0)</f>
        <v>46146</v>
      </c>
      <c r="L42" s="114">
        <f>VLOOKUP(B42,'PA GPS 2026 '!$E$4:$V$461,17,0)</f>
        <v>46203</v>
      </c>
      <c r="M42" s="113" t="str">
        <f>VLOOKUP(B42,'PA GPS 2026 '!$E$4:$V$461,18,0)</f>
        <v>12-GRUPO DE TRABAJO DE REGULACIÓN</v>
      </c>
    </row>
    <row r="43" spans="1:13" s="10" customFormat="1" ht="51.75" thickBot="1" x14ac:dyDescent="0.3">
      <c r="A43" s="133" t="str">
        <f>VLOOKUP(B43,'PA GPS 2026 '!$A$4:$D$461,4,0)</f>
        <v>Producto</v>
      </c>
      <c r="B43" s="12" t="s">
        <v>867</v>
      </c>
      <c r="C43" s="195" t="str">
        <f>VLOOKUP(B43,'PA GPS 2026 '!$E$4:$V$461,10,0)</f>
        <v>Cierre de brechas MIPG;
PND - 5-31-5-d- Convergencia regional - Gobierno digital para la gente;
PES - Transformación Institucional</v>
      </c>
      <c r="D43" s="195" t="str">
        <f>VLOOKUP(B43,'PA GPS 2026 '!$E$4:$V$461,3,0)</f>
        <v>Mejorar la oportunidad en la atención de trámites y servicios.</v>
      </c>
      <c r="E43" s="195" t="str">
        <f>VLOOKUP(B43,'PA GPS 2026 '!$E$4:$V$461,4,0)</f>
        <v>Avance promedio de cumplimiento de productos asociados a mejorar la oportunidad en la atención de trámites y servicios.</v>
      </c>
      <c r="F43" s="195" t="str">
        <f>VLOOKUP(B43,'PA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3" s="195" t="str">
        <f>VLOOKUP(B43,'PA GPS 2026 '!$E$4:$V$461,8,0)</f>
        <v>C-3599-0200-10-53105d</v>
      </c>
      <c r="H43" s="113" t="str">
        <f>VLOOKUP(B43,'PA GPS 2026 '!$E$4:$V$461,11,0)</f>
        <v>Herramienta tecnológica de IA, que integre funcionalidades de automatización, trazabilidad y analítica avanzada, para el seguimiento legislativo y ampliación de los criterios y alertas, operando. (1. Formato Arquitectura de Software GS03F21, ya sea nuevo o actualizado hasta el capítulo 2. 2. Formato Acta de Entrega de Desarrollo de Software GS03-F25)</v>
      </c>
      <c r="I43" s="113">
        <f>VLOOKUP(B43,'PA GPS 2026 '!$E$4:$V$461,13,0)</f>
        <v>1</v>
      </c>
      <c r="J43" s="113" t="str">
        <f>VLOOKUP(B43,'PA GPS 2026 '!$E$4:$V$461,14,0)</f>
        <v>Númerica</v>
      </c>
      <c r="K43" s="114">
        <f>VLOOKUP(B43,'PA GPS 2026 '!$E$4:$V$461,16,0)</f>
        <v>46055</v>
      </c>
      <c r="L43" s="114">
        <f>VLOOKUP(B43,'PA GPS 2026 '!$E$4:$V$461,17,0)</f>
        <v>46295</v>
      </c>
      <c r="M43" s="113" t="str">
        <f>VLOOKUP(B43,'PA GPS 2026 '!$E$4:$V$461,18,0)</f>
        <v>12-GRUPO DE TRABAJO DE REGULACIÓN;
20-OFICINA DE TECNOLOGÍA E INFORMÁTICA</v>
      </c>
    </row>
    <row r="44" spans="1:13" s="10" customFormat="1" ht="26.25" thickBot="1" x14ac:dyDescent="0.3">
      <c r="A44" s="133" t="str">
        <f>VLOOKUP(B44,'PA GPS 2026 '!$A$4:$D$461,4,0)</f>
        <v>Actividad propia</v>
      </c>
      <c r="B44" s="12" t="s">
        <v>870</v>
      </c>
      <c r="C44" s="194"/>
      <c r="D44" s="194" t="str">
        <f>VLOOKUP(B44,'PA GPS 2026 '!$E$4:$V$461,3,0)</f>
        <v>N/A</v>
      </c>
      <c r="E44" s="194" t="str">
        <f>VLOOKUP(B44,'PA GPS 2026 '!$E$4:$V$461,4,0)</f>
        <v>N/A</v>
      </c>
      <c r="F44" s="194" t="str">
        <f>VLOOKUP(B44,'PA GPS 2026 '!$E$4:$V$461,5,0)</f>
        <v>N/A</v>
      </c>
      <c r="G44" s="194" t="str">
        <f>VLOOKUP(B44,'PA GPS 2026 '!$E$4:$V$461,8,0)</f>
        <v>N/A</v>
      </c>
      <c r="H44" s="113" t="str">
        <f>VLOOKUP(B44,'PA GPS 2026 '!$E$4:$V$461,11,0)</f>
        <v>Actualizar el diseño de la solución(1. Formato Arquitectura de Software GS03F21, ya sea nuevo o actualizado hasta el capítulo 2 / Único entregable)</v>
      </c>
      <c r="I44" s="113">
        <f>VLOOKUP(B44,'PA GPS 2026 '!$E$4:$V$461,13,0)</f>
        <v>1</v>
      </c>
      <c r="J44" s="113" t="str">
        <f>VLOOKUP(B44,'PA GPS 2026 '!$E$4:$V$461,14,0)</f>
        <v>Númerica</v>
      </c>
      <c r="K44" s="114">
        <f>VLOOKUP(B44,'PA GPS 2026 '!$E$4:$V$461,16,0)</f>
        <v>46055</v>
      </c>
      <c r="L44" s="114">
        <f>VLOOKUP(B44,'PA GPS 2026 '!$E$4:$V$461,17,0)</f>
        <v>46094</v>
      </c>
      <c r="M44" s="113" t="str">
        <f>VLOOKUP(B44,'PA GPS 2026 '!$E$4:$V$461,18,0)</f>
        <v>12-GRUPO DE TRABAJO DE REGULACIÓN;
20-OFICINA DE TECNOLOGÍA E INFORMÁTICA</v>
      </c>
    </row>
    <row r="45" spans="1:13" s="10" customFormat="1" ht="39" thickBot="1" x14ac:dyDescent="0.3">
      <c r="A45" s="133" t="str">
        <f>VLOOKUP(B45,'PA GPS 2026 '!$A$4:$D$461,4,0)</f>
        <v>Actividad propia</v>
      </c>
      <c r="B45" s="12" t="s">
        <v>873</v>
      </c>
      <c r="C45" s="194"/>
      <c r="D45" s="194" t="str">
        <f>VLOOKUP(B45,'PA GPS 2026 '!$E$4:$V$461,3,0)</f>
        <v>N/A</v>
      </c>
      <c r="E45" s="194" t="str">
        <f>VLOOKUP(B45,'PA GPS 2026 '!$E$4:$V$461,4,0)</f>
        <v>N/A</v>
      </c>
      <c r="F45" s="194" t="str">
        <f>VLOOKUP(B45,'PA GPS 2026 '!$E$4:$V$461,5,0)</f>
        <v>N/A</v>
      </c>
      <c r="G45" s="194" t="str">
        <f>VLOOKUP(B45,'PA GPS 2026 '!$E$4:$V$461,8,0)</f>
        <v>N/A</v>
      </c>
      <c r="H45" s="113" t="str">
        <f>VLOOKUP(B45,'PA GPS 2026 '!$E$4:$V$461,11,0)</f>
        <v>Planear y gestionar la solución  (1. Reporte planeación de tareas, línea base de requerimientos (historias de usuario) y entregables en la herramienta Devops 2. plan de pruebas diseñado y registrado en la herramienta Devops)</v>
      </c>
      <c r="I45" s="113">
        <f>VLOOKUP(B45,'PA GPS 2026 '!$E$4:$V$461,13,0)</f>
        <v>1</v>
      </c>
      <c r="J45" s="113" t="str">
        <f>VLOOKUP(B45,'PA GPS 2026 '!$E$4:$V$461,14,0)</f>
        <v>Númerica</v>
      </c>
      <c r="K45" s="114">
        <f>VLOOKUP(B45,'PA GPS 2026 '!$E$4:$V$461,16,0)</f>
        <v>46097</v>
      </c>
      <c r="L45" s="114">
        <f>VLOOKUP(B45,'PA GPS 2026 '!$E$4:$V$461,17,0)</f>
        <v>46171</v>
      </c>
      <c r="M45" s="113" t="str">
        <f>VLOOKUP(B45,'PA GPS 2026 '!$E$4:$V$461,18,0)</f>
        <v>12-GRUPO DE TRABAJO DE REGULACIÓN;
20-OFICINA DE TECNOLOGÍA E INFORMÁTICA</v>
      </c>
    </row>
    <row r="46" spans="1:13" s="8" customFormat="1" ht="51.75" thickBot="1" x14ac:dyDescent="0.3">
      <c r="A46" s="133" t="str">
        <f>VLOOKUP(B46,'PA GPS 2026 '!$A$4:$D$461,4,0)</f>
        <v>Actividad propia</v>
      </c>
      <c r="B46" s="12" t="s">
        <v>875</v>
      </c>
      <c r="C46" s="194"/>
      <c r="D46" s="194" t="str">
        <f>VLOOKUP(B46,'PA GPS 2026 '!$E$4:$V$461,3,0)</f>
        <v>N/A</v>
      </c>
      <c r="E46" s="194" t="str">
        <f>VLOOKUP(B46,'PA GPS 2026 '!$E$4:$V$461,4,0)</f>
        <v>N/A</v>
      </c>
      <c r="F46" s="194" t="str">
        <f>VLOOKUP(B46,'PA GPS 2026 '!$E$4:$V$461,5,0)</f>
        <v>N/A</v>
      </c>
      <c r="G46" s="194" t="str">
        <f>VLOOKUP(B46,'PA GPS 2026 '!$E$4:$V$461,8,0)</f>
        <v>N/A</v>
      </c>
      <c r="H46" s="113" t="str">
        <f>VLOOKUP(B46,'PA GPS 2026 '!$E$4:$V$461,11,0)</f>
        <v>Construir componentes de software (1. Captura de pantalla del Código fuente registrado en Devops / 2. Captura de pantalla de casos de prueba ejecutados por desarrollo / 3. Captura de pantalla de casos de prueba ejecutados para aceptación / 4. Formato Acta de Prueba de Desarrollo de Software GS03-F26)</v>
      </c>
      <c r="I46" s="113">
        <f>VLOOKUP(B46,'PA GPS 2026 '!$E$4:$V$461,13,0)</f>
        <v>1</v>
      </c>
      <c r="J46" s="113" t="str">
        <f>VLOOKUP(B46,'PA GPS 2026 '!$E$4:$V$461,14,0)</f>
        <v>Númerica</v>
      </c>
      <c r="K46" s="114">
        <f>VLOOKUP(B46,'PA GPS 2026 '!$E$4:$V$461,16,0)</f>
        <v>46105</v>
      </c>
      <c r="L46" s="114">
        <f>VLOOKUP(B46,'PA GPS 2026 '!$E$4:$V$461,17,0)</f>
        <v>46255</v>
      </c>
      <c r="M46" s="113" t="str">
        <f>VLOOKUP(B46,'PA GPS 2026 '!$E$4:$V$461,18,0)</f>
        <v>12-GRUPO DE TRABAJO DE REGULACIÓN;
20-OFICINA DE TECNOLOGÍA E INFORMÁTICA</v>
      </c>
    </row>
    <row r="47" spans="1:13" ht="26.25" thickBot="1" x14ac:dyDescent="0.3">
      <c r="A47" s="133" t="str">
        <f>VLOOKUP(B47,'PA GPS 2026 '!$A$4:$D$461,4,0)</f>
        <v>Actividad propia</v>
      </c>
      <c r="B47" s="12" t="s">
        <v>877</v>
      </c>
      <c r="C47" s="194"/>
      <c r="D47" s="194" t="str">
        <f>VLOOKUP(B47,'PA GPS 2026 '!$E$4:$V$461,3,0)</f>
        <v>N/A</v>
      </c>
      <c r="E47" s="194" t="str">
        <f>VLOOKUP(B47,'PA GPS 2026 '!$E$4:$V$461,4,0)</f>
        <v>N/A</v>
      </c>
      <c r="F47" s="194" t="str">
        <f>VLOOKUP(B47,'PA GPS 2026 '!$E$4:$V$461,5,0)</f>
        <v>N/A</v>
      </c>
      <c r="G47" s="194" t="str">
        <f>VLOOKUP(B47,'PA GPS 2026 '!$E$4:$V$461,8,0)</f>
        <v>N/A</v>
      </c>
      <c r="H47" s="113" t="str">
        <f>VLOOKUP(B47,'PA GPS 2026 '!$E$4:$V$461,11,0)</f>
        <v>Realizar manuales y capacitar a los usuarios (1. Formato Manual de Usuario GS03-F24 nuevo o actualizado 2. Registro de Capacitación)</v>
      </c>
      <c r="I47" s="113">
        <f>VLOOKUP(B47,'PA GPS 2026 '!$E$4:$V$461,13,0)</f>
        <v>1</v>
      </c>
      <c r="J47" s="113" t="str">
        <f>VLOOKUP(B47,'PA GPS 2026 '!$E$4:$V$461,14,0)</f>
        <v>Númerica</v>
      </c>
      <c r="K47" s="114">
        <f>VLOOKUP(B47,'PA GPS 2026 '!$E$4:$V$461,16,0)</f>
        <v>46237</v>
      </c>
      <c r="L47" s="114">
        <f>VLOOKUP(B47,'PA GPS 2026 '!$E$4:$V$461,17,0)</f>
        <v>46269</v>
      </c>
      <c r="M47" s="113" t="str">
        <f>VLOOKUP(B47,'PA GPS 2026 '!$E$4:$V$461,18,0)</f>
        <v>12-GRUPO DE TRABAJO DE REGULACIÓN;
20-OFICINA DE TECNOLOGÍA E INFORMÁTICA</v>
      </c>
    </row>
    <row r="48" spans="1:13" ht="26.25" thickBot="1" x14ac:dyDescent="0.3">
      <c r="A48" s="133" t="str">
        <f>VLOOKUP(B48,'PA GPS 2026 '!$A$4:$D$461,4,0)</f>
        <v>Actividad propia</v>
      </c>
      <c r="B48" s="12" t="s">
        <v>879</v>
      </c>
      <c r="C48" s="196"/>
      <c r="D48" s="196" t="str">
        <f>VLOOKUP(B48,'PA GPS 2026 '!$E$4:$V$461,3,0)</f>
        <v>N/A</v>
      </c>
      <c r="E48" s="196" t="str">
        <f>VLOOKUP(B48,'PA GPS 2026 '!$E$4:$V$461,4,0)</f>
        <v>N/A</v>
      </c>
      <c r="F48" s="196" t="str">
        <f>VLOOKUP(B48,'PA GPS 2026 '!$E$4:$V$461,5,0)</f>
        <v>N/A</v>
      </c>
      <c r="G48" s="196" t="str">
        <f>VLOOKUP(B48,'PA GPS 2026 '!$E$4:$V$461,8,0)</f>
        <v>N/A</v>
      </c>
      <c r="H48" s="113" t="str">
        <f>VLOOKUP(B48,'PA GPS 2026 '!$E$4:$V$461,11,0)</f>
        <v>Realizar cierre del proyecto (1. Formato Arquitectura de Software GS03F21, ya sea nuevo o actualizado hasta el capítulo 2. 2. Formato Acta de Entrega de Desarrollo de Software GS03-F25)</v>
      </c>
      <c r="I48" s="113">
        <f>VLOOKUP(B48,'PA GPS 2026 '!$E$4:$V$461,13,0)</f>
        <v>1</v>
      </c>
      <c r="J48" s="113" t="str">
        <f>VLOOKUP(B48,'PA GPS 2026 '!$E$4:$V$461,14,0)</f>
        <v>Númerica</v>
      </c>
      <c r="K48" s="114">
        <f>VLOOKUP(B48,'PA GPS 2026 '!$E$4:$V$461,16,0)</f>
        <v>46266</v>
      </c>
      <c r="L48" s="114">
        <f>VLOOKUP(B48,'PA GPS 2026 '!$E$4:$V$461,17,0)</f>
        <v>46295</v>
      </c>
      <c r="M48" s="113" t="str">
        <f>VLOOKUP(B48,'PA GPS 2026 '!$E$4:$V$461,18,0)</f>
        <v>12-GRUPO DE TRABAJO DE REGULACIÓN;
20-OFICINA DE TECNOLOGÍA E INFORMÁTICA</v>
      </c>
    </row>
    <row r="49" spans="1:13" ht="32.25" customHeight="1" thickBot="1" x14ac:dyDescent="0.3">
      <c r="A49" s="133" t="str">
        <f>VLOOKUP(B49,'PA GPS 2026 '!$A$4:$D$461,4,0)</f>
        <v>Producto</v>
      </c>
      <c r="B49" s="12" t="s">
        <v>213</v>
      </c>
      <c r="C49" s="195" t="str">
        <f>VLOOKUP(B49,'PA GPS 2026 '!$E$4:$V$461,10,0)</f>
        <v>N/A</v>
      </c>
      <c r="D49" s="195" t="str">
        <f>VLOOKUP(B49,'PA GPS 2026 '!$E$4:$V$461,3,0)</f>
        <v xml:space="preserve">Fortalecer la gestión de la información, el conocimiento y la innovación para optimizar la capacidad institucional 
</v>
      </c>
      <c r="E49" s="195" t="str">
        <f>VLOOKUP(B49,'PA GPS 2026 '!$E$4:$V$461,4,0)</f>
        <v xml:space="preserve">Cumplimiento de productos del PAI asociados a Fortalecer la gestión de la información, el conocimiento y la innovación para optimizar la capacidad institucional 
</v>
      </c>
      <c r="F49" s="195" t="str">
        <f>VLOOKUP(B49,'PA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49" s="195" t="str">
        <f>VLOOKUP(B49,'PA GPS 2026 '!$E$4:$V$461,8,0)</f>
        <v>N/A</v>
      </c>
      <c r="H49" s="113" t="str">
        <f>VLOOKUP(B49,'PA GPS 2026 '!$E$4:$V$461,11,0)</f>
        <v>Estrategia de divulgación de la herramienta “Buscador de Conceptos”, para promover la consulta por parte de los Grupos de Interés, ejecutada. (capturas de pantalla de la publicación de la campaña/único entregable)</v>
      </c>
      <c r="I49" s="113">
        <f>VLOOKUP(B49,'PA GPS 2026 '!$E$4:$V$461,13,0)</f>
        <v>1</v>
      </c>
      <c r="J49" s="113" t="str">
        <f>VLOOKUP(B49,'PA GPS 2026 '!$E$4:$V$461,14,0)</f>
        <v>Númerica</v>
      </c>
      <c r="K49" s="114">
        <f>VLOOKUP(B49,'PA GPS 2026 '!$E$4:$V$461,16,0)</f>
        <v>46055</v>
      </c>
      <c r="L49" s="114">
        <f>VLOOKUP(B49,'PA GPS 2026 '!$E$4:$V$461,17,0)</f>
        <v>46367</v>
      </c>
      <c r="M49" s="113" t="str">
        <f>VLOOKUP(B49,'PA GPS 2026 '!$E$4:$V$461,18,0)</f>
        <v>13-GRUPO DE TRABAJO DE CONCEPTOS Y APOYO LEGAL;
73-GRUPO DE TRABAJO DE COMUNICACION</v>
      </c>
    </row>
    <row r="50" spans="1:13" ht="32.25" customHeight="1" thickBot="1" x14ac:dyDescent="0.3">
      <c r="A50" s="133" t="str">
        <f>VLOOKUP(B50,'PA GPS 2026 '!$A$4:$D$461,4,0)</f>
        <v>Actividad propia</v>
      </c>
      <c r="B50" s="12" t="s">
        <v>215</v>
      </c>
      <c r="C50" s="194"/>
      <c r="D50" s="194" t="str">
        <f>VLOOKUP(B50,'PA GPS 2026 '!$E$4:$V$461,3,0)</f>
        <v>N/A</v>
      </c>
      <c r="E50" s="194" t="str">
        <f>VLOOKUP(B50,'PA GPS 2026 '!$E$4:$V$461,4,0)</f>
        <v>N/A</v>
      </c>
      <c r="F50" s="194" t="str">
        <f>VLOOKUP(B50,'PA GPS 2026 '!$E$4:$V$461,5,0)</f>
        <v>N/A</v>
      </c>
      <c r="G50" s="194" t="str">
        <f>VLOOKUP(B50,'PA GPS 2026 '!$E$4:$V$461,8,0)</f>
        <v>N/A</v>
      </c>
      <c r="H50" s="113" t="str">
        <f>VLOOKUP(B50,'PA GPS 2026 '!$E$4:$V$461,11,0)</f>
        <v>Elaborar y remitir al Grupo de Comunicaciones el Brief con la propuesta de la estrategia de divulgación del "Buscador de Conceptos" (Correo electrónico con Brief diligenciado / único entregable)</v>
      </c>
      <c r="I50" s="113">
        <f>VLOOKUP(B50,'PA GPS 2026 '!$E$4:$V$461,13,0)</f>
        <v>1</v>
      </c>
      <c r="J50" s="113" t="str">
        <f>VLOOKUP(B50,'PA GPS 2026 '!$E$4:$V$461,14,0)</f>
        <v>Númerica</v>
      </c>
      <c r="K50" s="114">
        <f>VLOOKUP(B50,'PA GPS 2026 '!$E$4:$V$461,16,0)</f>
        <v>46055</v>
      </c>
      <c r="L50" s="114">
        <f>VLOOKUP(B50,'PA GPS 2026 '!$E$4:$V$461,17,0)</f>
        <v>46080</v>
      </c>
      <c r="M50" s="113" t="str">
        <f>VLOOKUP(B50,'PA GPS 2026 '!$E$4:$V$461,18,0)</f>
        <v>13-GRUPO DE TRABAJO DE CONCEPTOS Y APOYO LEGAL</v>
      </c>
    </row>
    <row r="51" spans="1:13" ht="32.25" customHeight="1" thickBot="1" x14ac:dyDescent="0.3">
      <c r="A51" s="133" t="str">
        <f>VLOOKUP(B51,'PA GPS 2026 '!$A$4:$D$461,4,0)</f>
        <v>Actividad sin participación</v>
      </c>
      <c r="B51" s="12" t="s">
        <v>217</v>
      </c>
      <c r="C51" s="194"/>
      <c r="D51" s="194" t="str">
        <f>VLOOKUP(B51,'PA GPS 2026 '!$E$4:$V$461,3,0)</f>
        <v>N/A</v>
      </c>
      <c r="E51" s="194" t="str">
        <f>VLOOKUP(B51,'PA GPS 2026 '!$E$4:$V$461,4,0)</f>
        <v>N/A</v>
      </c>
      <c r="F51" s="194" t="str">
        <f>VLOOKUP(B51,'PA GPS 2026 '!$E$4:$V$461,5,0)</f>
        <v>N/A</v>
      </c>
      <c r="G51" s="194" t="str">
        <f>VLOOKUP(B51,'PA GPS 2026 '!$E$4:$V$461,8,0)</f>
        <v>N/A</v>
      </c>
      <c r="H51" s="113" t="str">
        <f>VLOOKUP(B51,'PA GPS 2026 '!$E$4:$V$461,11,0)</f>
        <v>Elaborar y presentar el concepto gráfico y racional de la estrategia de divulgación y sus diferentes ejes temáticos. (Un correo electrónico con brief de presentación de campaña / único entregable)</v>
      </c>
      <c r="I51" s="113">
        <f>VLOOKUP(B51,'PA GPS 2026 '!$E$4:$V$461,13,0)</f>
        <v>2</v>
      </c>
      <c r="J51" s="113" t="str">
        <f>VLOOKUP(B51,'PA GPS 2026 '!$E$4:$V$461,14,0)</f>
        <v>Númerica</v>
      </c>
      <c r="K51" s="114">
        <f>VLOOKUP(B51,'PA GPS 2026 '!$E$4:$V$461,16,0)</f>
        <v>46083</v>
      </c>
      <c r="L51" s="114">
        <f>VLOOKUP(B51,'PA GPS 2026 '!$E$4:$V$461,17,0)</f>
        <v>46127</v>
      </c>
      <c r="M51" s="113" t="str">
        <f>VLOOKUP(B51,'PA GPS 2026 '!$E$4:$V$461,18,0)</f>
        <v>73-GRUPO DE TRABAJO DE COMUNICACION</v>
      </c>
    </row>
    <row r="52" spans="1:13" ht="32.25" customHeight="1" thickBot="1" x14ac:dyDescent="0.3">
      <c r="A52" s="133" t="str">
        <f>VLOOKUP(B52,'PA GPS 2026 '!$A$4:$D$461,4,0)</f>
        <v>Actividad propia</v>
      </c>
      <c r="B52" s="12" t="s">
        <v>218</v>
      </c>
      <c r="C52" s="196"/>
      <c r="D52" s="196" t="str">
        <f>VLOOKUP(B52,'PA GPS 2026 '!$E$4:$V$461,3,0)</f>
        <v>N/A</v>
      </c>
      <c r="E52" s="196" t="str">
        <f>VLOOKUP(B52,'PA GPS 2026 '!$E$4:$V$461,4,0)</f>
        <v>N/A</v>
      </c>
      <c r="F52" s="196" t="str">
        <f>VLOOKUP(B52,'PA GPS 2026 '!$E$4:$V$461,5,0)</f>
        <v>N/A</v>
      </c>
      <c r="G52" s="196" t="str">
        <f>VLOOKUP(B52,'PA GPS 2026 '!$E$4:$V$461,8,0)</f>
        <v>N/A</v>
      </c>
      <c r="H52" s="113" t="str">
        <f>VLOOKUP(B52,'PA GPS 2026 '!$E$4:$V$461,11,0)</f>
        <v>Ejecutar la estrategia de divulgación a través de los canales de comunicación de la Entidad.  (certificados de publicaciones de estrategia de divulgación/único entregable)</v>
      </c>
      <c r="I52" s="113">
        <f>VLOOKUP(B52,'PA GPS 2026 '!$E$4:$V$461,13,0)</f>
        <v>1</v>
      </c>
      <c r="J52" s="113" t="str">
        <f>VLOOKUP(B52,'PA GPS 2026 '!$E$4:$V$461,14,0)</f>
        <v>Númerica</v>
      </c>
      <c r="K52" s="114">
        <f>VLOOKUP(B52,'PA GPS 2026 '!$E$4:$V$461,16,0)</f>
        <v>46128</v>
      </c>
      <c r="L52" s="114">
        <f>VLOOKUP(B52,'PA GPS 2026 '!$E$4:$V$461,17,0)</f>
        <v>46367</v>
      </c>
      <c r="M52" s="113" t="str">
        <f>VLOOKUP(B52,'PA GPS 2026 '!$E$4:$V$461,18,0)</f>
        <v>13-GRUPO DE TRABAJO DE CONCEPTOS Y APOYO LEGAL;
73-GRUPO DE TRABAJO DE COMUNICACION</v>
      </c>
    </row>
    <row r="53" spans="1:13" s="8" customFormat="1" ht="15.75" thickBot="1" x14ac:dyDescent="0.3">
      <c r="A53" s="133" t="str">
        <f>VLOOKUP(B53,'PA GPS 2026 '!$A$4:$D$461,4,0)</f>
        <v>Producto</v>
      </c>
      <c r="B53" s="12" t="s">
        <v>100</v>
      </c>
      <c r="C53" s="195" t="str">
        <f>VLOOKUP(B53,'PA GPS 2026 '!$E$4:$V$461,10,0)</f>
        <v>PES - Transformación Institucional</v>
      </c>
      <c r="D53" s="195" t="str">
        <f>VLOOKUP(B53,'PA GPS 2026 '!$E$4:$V$461,3,0)</f>
        <v xml:space="preserve">Fortalecer la infraestructura, uso y aprovechamiento de las tecnologías de la información, para optimizar la capacidad institucional
</v>
      </c>
      <c r="E53" s="195" t="str">
        <f>VLOOKUP(B53,'PA GPS 2026 '!$E$4:$V$461,4,0)</f>
        <v xml:space="preserve">Cumplimiento de productos del PAI asociados a Fortalecer la infraestructura, uso y aprovechamiento de las tecnologías de la información, para optimizar la capacidad institucional
</v>
      </c>
      <c r="F53" s="195" t="str">
        <f>VLOOKUP(B53,'PA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3" s="195" t="str">
        <f>VLOOKUP(B53,'PA GPS 2026 '!$E$4:$V$461,8,0)</f>
        <v>C-3599-0200-10-53105d</v>
      </c>
      <c r="H53" s="113" t="str">
        <f>VLOOKUP(B53,'PA GPS 2026 '!$E$4:$V$461,11,0)</f>
        <v>Plan de acción para el intercambio de información, implementado</v>
      </c>
      <c r="I53" s="113">
        <f>VLOOKUP(B53,'PA GPS 2026 '!$E$4:$V$461,13,0)</f>
        <v>100</v>
      </c>
      <c r="J53" s="113" t="str">
        <f>VLOOKUP(B53,'PA GPS 2026 '!$E$4:$V$461,14,0)</f>
        <v>Porcentual</v>
      </c>
      <c r="K53" s="114">
        <f>VLOOKUP(B53,'PA GPS 2026 '!$E$4:$V$461,16,0)</f>
        <v>46055</v>
      </c>
      <c r="L53" s="114">
        <f>VLOOKUP(B53,'PA GPS 2026 '!$E$4:$V$461,17,0)</f>
        <v>46371</v>
      </c>
      <c r="M53" s="113" t="str">
        <f>VLOOKUP(B53,'PA GPS 2026 '!$E$4:$V$461,18,0)</f>
        <v>20-OFICINA DE TECNOLOGÍA E INFORMÁTICA</v>
      </c>
    </row>
    <row r="54" spans="1:13" ht="35.25" customHeight="1" thickBot="1" x14ac:dyDescent="0.3">
      <c r="A54" s="133" t="str">
        <f>VLOOKUP(B54,'PA GPS 2026 '!$A$4:$D$461,4,0)</f>
        <v>Actividad propia</v>
      </c>
      <c r="B54" s="12" t="s">
        <v>102</v>
      </c>
      <c r="C54" s="194"/>
      <c r="D54" s="194" t="str">
        <f>VLOOKUP(B54,'PA GPS 2026 '!$E$4:$V$461,3,0)</f>
        <v>N/A</v>
      </c>
      <c r="E54" s="194" t="str">
        <f>VLOOKUP(B54,'PA GPS 2026 '!$E$4:$V$461,4,0)</f>
        <v>N/A</v>
      </c>
      <c r="F54" s="194" t="str">
        <f>VLOOKUP(B54,'PA GPS 2026 '!$E$4:$V$461,5,0)</f>
        <v>N/A</v>
      </c>
      <c r="G54" s="194" t="str">
        <f>VLOOKUP(B54,'PA GPS 2026 '!$E$4:$V$461,8,0)</f>
        <v>N/A</v>
      </c>
      <c r="H54" s="113" t="str">
        <f>VLOOKUP(B54,'PA GPS 2026 '!$E$4:$V$461,11,0)</f>
        <v>Definir plan de acción para el intercambio de información de acuerdo con el marco de Interoperabilidad  (Plan definido)</v>
      </c>
      <c r="I54" s="113">
        <f>VLOOKUP(B54,'PA GPS 2026 '!$E$4:$V$461,13,0)</f>
        <v>1</v>
      </c>
      <c r="J54" s="113" t="str">
        <f>VLOOKUP(B54,'PA GPS 2026 '!$E$4:$V$461,14,0)</f>
        <v>Númerica</v>
      </c>
      <c r="K54" s="114">
        <f>VLOOKUP(B54,'PA GPS 2026 '!$E$4:$V$461,16,0)</f>
        <v>46055</v>
      </c>
      <c r="L54" s="114">
        <f>VLOOKUP(B54,'PA GPS 2026 '!$E$4:$V$461,17,0)</f>
        <v>46080</v>
      </c>
      <c r="M54" s="113" t="str">
        <f>VLOOKUP(B54,'PA GPS 2026 '!$E$4:$V$461,18,0)</f>
        <v>20-OFICINA DE TECNOLOGÍA E INFORMÁTICA</v>
      </c>
    </row>
    <row r="55" spans="1:13" ht="35.25" customHeight="1" thickBot="1" x14ac:dyDescent="0.3">
      <c r="A55" s="133" t="str">
        <f>VLOOKUP(B55,'PA GPS 2026 '!$A$4:$D$461,4,0)</f>
        <v>Actividad propia</v>
      </c>
      <c r="B55" s="12" t="s">
        <v>103</v>
      </c>
      <c r="C55" s="196"/>
      <c r="D55" s="196" t="str">
        <f>VLOOKUP(B55,'PA GPS 2026 '!$E$4:$V$461,3,0)</f>
        <v>N/A</v>
      </c>
      <c r="E55" s="196" t="str">
        <f>VLOOKUP(B55,'PA GPS 2026 '!$E$4:$V$461,4,0)</f>
        <v>N/A</v>
      </c>
      <c r="F55" s="196" t="str">
        <f>VLOOKUP(B55,'PA GPS 2026 '!$E$4:$V$461,5,0)</f>
        <v>N/A</v>
      </c>
      <c r="G55" s="196" t="str">
        <f>VLOOKUP(B55,'PA GPS 2026 '!$E$4:$V$461,8,0)</f>
        <v>N/A</v>
      </c>
      <c r="H55" s="113" t="str">
        <f>VLOOKUP(B55,'PA GPS 2026 '!$E$4:$V$461,11,0)</f>
        <v>Implementar el plan de acción para el intercambio de información de acuerdo con el marco de Interoperabilidad  (Informe semestral de  la implementación del plan de acción para el intercambio de información- soportes documentales de cumplimiento)</v>
      </c>
      <c r="I55" s="113">
        <f>VLOOKUP(B55,'PA GPS 2026 '!$E$4:$V$461,13,0)</f>
        <v>100</v>
      </c>
      <c r="J55" s="113" t="str">
        <f>VLOOKUP(B55,'PA GPS 2026 '!$E$4:$V$461,14,0)</f>
        <v>Porcentual</v>
      </c>
      <c r="K55" s="114">
        <f>VLOOKUP(B55,'PA GPS 2026 '!$E$4:$V$461,16,0)</f>
        <v>46084</v>
      </c>
      <c r="L55" s="114">
        <f>VLOOKUP(B55,'PA GPS 2026 '!$E$4:$V$461,17,0)</f>
        <v>46371</v>
      </c>
      <c r="M55" s="113" t="str">
        <f>VLOOKUP(B55,'PA GPS 2026 '!$E$4:$V$461,18,0)</f>
        <v>20-OFICINA DE TECNOLOGÍA E INFORMÁTICA</v>
      </c>
    </row>
    <row r="56" spans="1:13" ht="35.25" customHeight="1" thickBot="1" x14ac:dyDescent="0.3">
      <c r="A56" s="133" t="str">
        <f>VLOOKUP(B56,'PA GPS 2026 '!$A$4:$D$461,4,0)</f>
        <v>Producto</v>
      </c>
      <c r="B56" s="12" t="s">
        <v>104</v>
      </c>
      <c r="C56" s="195" t="str">
        <f>VLOOKUP(B56,'PA GPS 2026 '!$E$4:$V$461,10,0)</f>
        <v>Decreto 612 de 2018</v>
      </c>
      <c r="D56" s="195" t="str">
        <f>VLOOKUP(B56,'PA GPS 2026 '!$E$4:$V$461,3,0)</f>
        <v xml:space="preserve">Fortalecer la infraestructura, uso y aprovechamiento de las tecnologías de la información, para optimizar la capacidad institucional
</v>
      </c>
      <c r="E56" s="195" t="str">
        <f>VLOOKUP(B56,'PA GPS 2026 '!$E$4:$V$461,4,0)</f>
        <v xml:space="preserve">Cumplimiento de productos del PAI asociados a Fortalecer la infraestructura, uso y aprovechamiento de las tecnologías de la información, para optimizar la capacidad institucional
</v>
      </c>
      <c r="F56" s="195" t="str">
        <f>VLOOKUP(B56,'PA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6" s="195" t="str">
        <f>VLOOKUP(B56,'PA GPS 2026 '!$E$4:$V$461,8,0)</f>
        <v>C-3599-0200-10-53105d</v>
      </c>
      <c r="H56" s="113" t="str">
        <f>VLOOKUP(B56,'PA GPS 2026 '!$E$4:$V$461,11,0)</f>
        <v>Plan de implementación de Seguridad y privacidad de la información, ejecutado</v>
      </c>
      <c r="I56" s="113">
        <f>VLOOKUP(B56,'PA GPS 2026 '!$E$4:$V$461,13,0)</f>
        <v>100</v>
      </c>
      <c r="J56" s="113" t="str">
        <f>VLOOKUP(B56,'PA GPS 2026 '!$E$4:$V$461,14,0)</f>
        <v>Porcentual</v>
      </c>
      <c r="K56" s="114">
        <f>VLOOKUP(B56,'PA GPS 2026 '!$E$4:$V$461,16,0)</f>
        <v>46035</v>
      </c>
      <c r="L56" s="114">
        <f>VLOOKUP(B56,'PA GPS 2026 '!$E$4:$V$461,17,0)</f>
        <v>46371</v>
      </c>
      <c r="M56" s="113" t="str">
        <f>VLOOKUP(B56,'PA GPS 2026 '!$E$4:$V$461,18,0)</f>
        <v>20-OFICINA DE TECNOLOGÍA E INFORMÁTICA</v>
      </c>
    </row>
    <row r="57" spans="1:13" s="8" customFormat="1" ht="72.75" customHeight="1" thickBot="1" x14ac:dyDescent="0.3">
      <c r="A57" s="133" t="str">
        <f>VLOOKUP(B57,'PA GPS 2026 '!$A$4:$D$461,4,0)</f>
        <v>Actividad propia</v>
      </c>
      <c r="B57" s="12" t="s">
        <v>105</v>
      </c>
      <c r="C57" s="194"/>
      <c r="D57" s="194" t="str">
        <f>VLOOKUP(B57,'PA GPS 2026 '!$E$4:$V$461,3,0)</f>
        <v>N/A</v>
      </c>
      <c r="E57" s="194" t="str">
        <f>VLOOKUP(B57,'PA GPS 2026 '!$E$4:$V$461,4,0)</f>
        <v>N/A</v>
      </c>
      <c r="F57" s="194" t="str">
        <f>VLOOKUP(B57,'PA GPS 2026 '!$E$4:$V$461,5,0)</f>
        <v>N/A</v>
      </c>
      <c r="G57" s="194" t="str">
        <f>VLOOKUP(B57,'PA GPS 2026 '!$E$4:$V$461,8,0)</f>
        <v>N/A</v>
      </c>
      <c r="H57" s="113" t="str">
        <f>VLOOKUP(B57,'PA GPS 2026 '!$E$4:$V$461,11,0)</f>
        <v>Formular el plan de Seguridad y Privacidad de la información teniendo en cuenta los resultados alcanzados en el periodo anterior y las necesidades de las partes interesada (Documento del Plan  de Seguridad y Privacidad de la información formulado / único entregable)</v>
      </c>
      <c r="I57" s="113">
        <f>VLOOKUP(B57,'PA GPS 2026 '!$E$4:$V$461,13,0)</f>
        <v>1</v>
      </c>
      <c r="J57" s="113" t="str">
        <f>VLOOKUP(B57,'PA GPS 2026 '!$E$4:$V$461,14,0)</f>
        <v>Númerica</v>
      </c>
      <c r="K57" s="114">
        <f>VLOOKUP(B57,'PA GPS 2026 '!$E$4:$V$461,16,0)</f>
        <v>46035</v>
      </c>
      <c r="L57" s="114">
        <f>VLOOKUP(B57,'PA GPS 2026 '!$E$4:$V$461,17,0)</f>
        <v>46053</v>
      </c>
      <c r="M57" s="113" t="str">
        <f>VLOOKUP(B57,'PA GPS 2026 '!$E$4:$V$461,18,0)</f>
        <v>20-OFICINA DE TECNOLOGÍA E INFORMÁTICA</v>
      </c>
    </row>
    <row r="58" spans="1:13" ht="39" thickBot="1" x14ac:dyDescent="0.3">
      <c r="A58" s="133" t="str">
        <f>VLOOKUP(B58,'PA GPS 2026 '!$A$4:$D$461,4,0)</f>
        <v>Actividad propia</v>
      </c>
      <c r="B58" s="12" t="s">
        <v>106</v>
      </c>
      <c r="C58" s="196"/>
      <c r="D58" s="196" t="str">
        <f>VLOOKUP(B58,'PA GPS 2026 '!$E$4:$V$461,3,0)</f>
        <v>N/A</v>
      </c>
      <c r="E58" s="196" t="str">
        <f>VLOOKUP(B58,'PA GPS 2026 '!$E$4:$V$461,4,0)</f>
        <v>N/A</v>
      </c>
      <c r="F58" s="196" t="str">
        <f>VLOOKUP(B58,'PA GPS 2026 '!$E$4:$V$461,5,0)</f>
        <v>N/A</v>
      </c>
      <c r="G58" s="196" t="str">
        <f>VLOOKUP(B58,'PA GPS 2026 '!$E$4:$V$461,8,0)</f>
        <v>N/A</v>
      </c>
      <c r="H58" s="113" t="str">
        <f>VLOOKUP(B58,'PA GPS 2026 '!$E$4:$V$461,11,0)</f>
        <v>Implementar el Plan de Seguridad  y Privacidad de la información aprobado (Informes de seguimiento y avance trimestrales con soportes documentales del cumplimiento con corte  marzo, junio, septiembre, diciembre)</v>
      </c>
      <c r="I58" s="113">
        <f>VLOOKUP(B58,'PA GPS 2026 '!$E$4:$V$461,13,0)</f>
        <v>100</v>
      </c>
      <c r="J58" s="113" t="str">
        <f>VLOOKUP(B58,'PA GPS 2026 '!$E$4:$V$461,14,0)</f>
        <v>Porcentual</v>
      </c>
      <c r="K58" s="114">
        <f>VLOOKUP(B58,'PA GPS 2026 '!$E$4:$V$461,16,0)</f>
        <v>46055</v>
      </c>
      <c r="L58" s="114">
        <f>VLOOKUP(B58,'PA GPS 2026 '!$E$4:$V$461,17,0)</f>
        <v>46371</v>
      </c>
      <c r="M58" s="113" t="str">
        <f>VLOOKUP(B58,'PA GPS 2026 '!$E$4:$V$461,18,0)</f>
        <v>20-OFICINA DE TECNOLOGÍA E INFORMÁTICA</v>
      </c>
    </row>
    <row r="59" spans="1:13" ht="25.5" customHeight="1" thickBot="1" x14ac:dyDescent="0.3">
      <c r="A59" s="133" t="str">
        <f>VLOOKUP(B59,'PA GPS 2026 '!$A$4:$D$461,4,0)</f>
        <v>Producto</v>
      </c>
      <c r="B59" s="12" t="s">
        <v>107</v>
      </c>
      <c r="C59" s="195" t="str">
        <f>VLOOKUP(B59,'PA GPS 2026 '!$E$4:$V$461,10,0)</f>
        <v>Decreto 612 de 2018</v>
      </c>
      <c r="D59" s="195" t="str">
        <f>VLOOKUP(B59,'PA GPS 2026 '!$E$4:$V$461,3,0)</f>
        <v xml:space="preserve">Fortalecer la infraestructura, uso y aprovechamiento de las tecnologías de la información, para optimizar la capacidad institucional
</v>
      </c>
      <c r="E59" s="195" t="str">
        <f>VLOOKUP(B59,'PA GPS 2026 '!$E$4:$V$461,4,0)</f>
        <v xml:space="preserve">Cumplimiento de productos del PAI asociados a Fortalecer la infraestructura, uso y aprovechamiento de las tecnologías de la información, para optimizar la capacidad institucional
</v>
      </c>
      <c r="F59" s="195" t="str">
        <f>VLOOKUP(B59,'PA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59" s="195" t="str">
        <f>VLOOKUP(B59,'PA GPS 2026 '!$E$4:$V$461,8,0)</f>
        <v>C-3599-0200-10-53105d</v>
      </c>
      <c r="H59" s="113" t="str">
        <f>VLOOKUP(B59,'PA GPS 2026 '!$E$4:$V$461,11,0)</f>
        <v>Plan de tratamiento de riesgos de Seguridad y Privacidad de la información, monitoreado</v>
      </c>
      <c r="I59" s="113">
        <f>VLOOKUP(B59,'PA GPS 2026 '!$E$4:$V$461,13,0)</f>
        <v>100</v>
      </c>
      <c r="J59" s="113" t="str">
        <f>VLOOKUP(B59,'PA GPS 2026 '!$E$4:$V$461,14,0)</f>
        <v>Porcentual</v>
      </c>
      <c r="K59" s="114">
        <f>VLOOKUP(B59,'PA GPS 2026 '!$E$4:$V$461,16,0)</f>
        <v>46055</v>
      </c>
      <c r="L59" s="114">
        <f>VLOOKUP(B59,'PA GPS 2026 '!$E$4:$V$461,17,0)</f>
        <v>46371</v>
      </c>
      <c r="M59" s="113" t="str">
        <f>VLOOKUP(B59,'PA GPS 2026 '!$E$4:$V$461,18,0)</f>
        <v>20-OFICINA DE TECNOLOGÍA E INFORMÁTICA</v>
      </c>
    </row>
    <row r="60" spans="1:13" ht="25.5" customHeight="1" thickBot="1" x14ac:dyDescent="0.3">
      <c r="A60" s="133" t="str">
        <f>VLOOKUP(B60,'PA GPS 2026 '!$A$4:$D$461,4,0)</f>
        <v>Actividad propia</v>
      </c>
      <c r="B60" s="12" t="s">
        <v>108</v>
      </c>
      <c r="C60" s="194"/>
      <c r="D60" s="194" t="str">
        <f>VLOOKUP(B60,'PA GPS 2026 '!$E$4:$V$461,3,0)</f>
        <v>N/A</v>
      </c>
      <c r="E60" s="194" t="str">
        <f>VLOOKUP(B60,'PA GPS 2026 '!$E$4:$V$461,4,0)</f>
        <v>N/A</v>
      </c>
      <c r="F60" s="194" t="str">
        <f>VLOOKUP(B60,'PA GPS 2026 '!$E$4:$V$461,5,0)</f>
        <v>N/A</v>
      </c>
      <c r="G60" s="194" t="str">
        <f>VLOOKUP(B60,'PA GPS 2026 '!$E$4:$V$461,8,0)</f>
        <v>N/A</v>
      </c>
      <c r="H60" s="113" t="str">
        <f>VLOOKUP(B60,'PA GPS 2026 '!$E$4:$V$461,11,0)</f>
        <v>Consolidar los riesgos de seguridad de la información con sus respectivos tratamientos, fechas y responsables  (Excel del plan de tratamiento de riesgos de seguridad y privacidad de la información)</v>
      </c>
      <c r="I60" s="113">
        <f>VLOOKUP(B60,'PA GPS 2026 '!$E$4:$V$461,13,0)</f>
        <v>1</v>
      </c>
      <c r="J60" s="113" t="str">
        <f>VLOOKUP(B60,'PA GPS 2026 '!$E$4:$V$461,14,0)</f>
        <v>Númerica</v>
      </c>
      <c r="K60" s="114">
        <f>VLOOKUP(B60,'PA GPS 2026 '!$E$4:$V$461,16,0)</f>
        <v>46055</v>
      </c>
      <c r="L60" s="114">
        <f>VLOOKUP(B60,'PA GPS 2026 '!$E$4:$V$461,17,0)</f>
        <v>46142</v>
      </c>
      <c r="M60" s="113" t="str">
        <f>VLOOKUP(B60,'PA GPS 2026 '!$E$4:$V$461,18,0)</f>
        <v>20-OFICINA DE TECNOLOGÍA E INFORMÁTICA</v>
      </c>
    </row>
    <row r="61" spans="1:13" s="8" customFormat="1" ht="39" thickBot="1" x14ac:dyDescent="0.3">
      <c r="A61" s="133" t="str">
        <f>VLOOKUP(B61,'PA GPS 2026 '!$A$4:$D$461,4,0)</f>
        <v>Actividad propia</v>
      </c>
      <c r="B61" s="12" t="s">
        <v>109</v>
      </c>
      <c r="C61" s="196"/>
      <c r="D61" s="196" t="str">
        <f>VLOOKUP(B61,'PA GPS 2026 '!$E$4:$V$461,3,0)</f>
        <v>N/A</v>
      </c>
      <c r="E61" s="196" t="str">
        <f>VLOOKUP(B61,'PA GPS 2026 '!$E$4:$V$461,4,0)</f>
        <v>N/A</v>
      </c>
      <c r="F61" s="196" t="str">
        <f>VLOOKUP(B61,'PA GPS 2026 '!$E$4:$V$461,5,0)</f>
        <v>N/A</v>
      </c>
      <c r="G61" s="196" t="str">
        <f>VLOOKUP(B61,'PA GPS 2026 '!$E$4:$V$461,8,0)</f>
        <v>N/A</v>
      </c>
      <c r="H61" s="113" t="str">
        <f>VLOOKUP(B61,'PA GPS 2026 '!$E$4:$V$461,11,0)</f>
        <v>Realizar el monitoreo al plan de tratamiento de los riesgos de seguridad y privacidad de la información trimestralmente (Informes de seguimiento y avance trimestrales con soportes documentales del cumplimiento con corte  junio, septiembre, diciembre)</v>
      </c>
      <c r="I61" s="113">
        <f>VLOOKUP(B61,'PA GPS 2026 '!$E$4:$V$461,13,0)</f>
        <v>100</v>
      </c>
      <c r="J61" s="113" t="str">
        <f>VLOOKUP(B61,'PA GPS 2026 '!$E$4:$V$461,14,0)</f>
        <v>Porcentual</v>
      </c>
      <c r="K61" s="114">
        <f>VLOOKUP(B61,'PA GPS 2026 '!$E$4:$V$461,16,0)</f>
        <v>46113</v>
      </c>
      <c r="L61" s="114">
        <f>VLOOKUP(B61,'PA GPS 2026 '!$E$4:$V$461,17,0)</f>
        <v>46371</v>
      </c>
      <c r="M61" s="113" t="str">
        <f>VLOOKUP(B61,'PA GPS 2026 '!$E$4:$V$461,18,0)</f>
        <v>20-OFICINA DE TECNOLOGÍA E INFORMÁTICA</v>
      </c>
    </row>
    <row r="62" spans="1:13" ht="15.75" thickBot="1" x14ac:dyDescent="0.3">
      <c r="A62" s="133" t="str">
        <f>VLOOKUP(B62,'PA GPS 2026 '!$A$4:$D$461,4,0)</f>
        <v>Producto</v>
      </c>
      <c r="B62" s="12" t="s">
        <v>110</v>
      </c>
      <c r="C62" s="195" t="str">
        <f>VLOOKUP(B62,'PA GPS 2026 '!$E$4:$V$461,10,0)</f>
        <v>Decreto 612 de 2018</v>
      </c>
      <c r="D62" s="195" t="str">
        <f>VLOOKUP(B62,'PA GPS 2026 '!$E$4:$V$461,3,0)</f>
        <v xml:space="preserve">Fortalecer la infraestructura, uso y aprovechamiento de las tecnologías de la información, para optimizar la capacidad institucional
</v>
      </c>
      <c r="E62" s="195" t="str">
        <f>VLOOKUP(B62,'PA GPS 2026 '!$E$4:$V$461,4,0)</f>
        <v xml:space="preserve">Cumplimiento de productos del PAI asociados a Fortalecer la infraestructura, uso y aprovechamiento de las tecnologías de la información, para optimizar la capacidad institucional
</v>
      </c>
      <c r="F62" s="195" t="str">
        <f>VLOOKUP(B62,'PA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62" s="195" t="str">
        <f>VLOOKUP(B62,'PA GPS 2026 '!$E$4:$V$461,8,0)</f>
        <v>C-3599-0200-10-53105d</v>
      </c>
      <c r="H62" s="113" t="str">
        <f>VLOOKUP(B62,'PA GPS 2026 '!$E$4:$V$461,11,0)</f>
        <v>Plan estratégico de tecnologías de información, ejecutado</v>
      </c>
      <c r="I62" s="113">
        <f>VLOOKUP(B62,'PA GPS 2026 '!$E$4:$V$461,13,0)</f>
        <v>100</v>
      </c>
      <c r="J62" s="113" t="str">
        <f>VLOOKUP(B62,'PA GPS 2026 '!$E$4:$V$461,14,0)</f>
        <v>Porcentual</v>
      </c>
      <c r="K62" s="114">
        <f>VLOOKUP(B62,'PA GPS 2026 '!$E$4:$V$461,16,0)</f>
        <v>46035</v>
      </c>
      <c r="L62" s="114">
        <f>VLOOKUP(B62,'PA GPS 2026 '!$E$4:$V$461,17,0)</f>
        <v>46371</v>
      </c>
      <c r="M62" s="113" t="str">
        <f>VLOOKUP(B62,'PA GPS 2026 '!$E$4:$V$461,18,0)</f>
        <v>20-OFICINA DE TECNOLOGÍA E INFORMÁTICA</v>
      </c>
    </row>
    <row r="63" spans="1:13" ht="39" thickBot="1" x14ac:dyDescent="0.3">
      <c r="A63" s="133" t="str">
        <f>VLOOKUP(B63,'PA GPS 2026 '!$A$4:$D$461,4,0)</f>
        <v>Actividad propia</v>
      </c>
      <c r="B63" s="12" t="s">
        <v>111</v>
      </c>
      <c r="C63" s="194"/>
      <c r="D63" s="194" t="str">
        <f>VLOOKUP(B63,'PA GPS 2026 '!$E$4:$V$461,3,0)</f>
        <v>N/A</v>
      </c>
      <c r="E63" s="194" t="str">
        <f>VLOOKUP(B63,'PA GPS 2026 '!$E$4:$V$461,4,0)</f>
        <v>N/A</v>
      </c>
      <c r="F63" s="194" t="str">
        <f>VLOOKUP(B63,'PA GPS 2026 '!$E$4:$V$461,5,0)</f>
        <v>N/A</v>
      </c>
      <c r="G63" s="194" t="str">
        <f>VLOOKUP(B63,'PA GPS 2026 '!$E$4:$V$461,8,0)</f>
        <v>N/A</v>
      </c>
      <c r="H63" s="113" t="str">
        <f>VLOOKUP(B63,'PA GPS 2026 '!$E$4:$V$461,11,0)</f>
        <v>Formular plan estratégico de tecnologías de información PETI incluyendo hoja de ruta para la vigencia   (Hoja de ruta del PETI actualizada y aprobado por el Comité Institucional de Gestión y Desempeño/ único entregable)</v>
      </c>
      <c r="I63" s="113">
        <f>VLOOKUP(B63,'PA GPS 2026 '!$E$4:$V$461,13,0)</f>
        <v>1</v>
      </c>
      <c r="J63" s="113" t="str">
        <f>VLOOKUP(B63,'PA GPS 2026 '!$E$4:$V$461,14,0)</f>
        <v>Númerica</v>
      </c>
      <c r="K63" s="114">
        <f>VLOOKUP(B63,'PA GPS 2026 '!$E$4:$V$461,16,0)</f>
        <v>46035</v>
      </c>
      <c r="L63" s="114">
        <f>VLOOKUP(B63,'PA GPS 2026 '!$E$4:$V$461,17,0)</f>
        <v>46053</v>
      </c>
      <c r="M63" s="113" t="str">
        <f>VLOOKUP(B63,'PA GPS 2026 '!$E$4:$V$461,18,0)</f>
        <v>20-OFICINA DE TECNOLOGÍA E INFORMÁTICA</v>
      </c>
    </row>
    <row r="64" spans="1:13" s="8" customFormat="1" ht="39" thickBot="1" x14ac:dyDescent="0.3">
      <c r="A64" s="133" t="str">
        <f>VLOOKUP(B64,'PA GPS 2026 '!$A$4:$D$461,4,0)</f>
        <v>Actividad propia</v>
      </c>
      <c r="B64" s="12" t="s">
        <v>112</v>
      </c>
      <c r="C64" s="196"/>
      <c r="D64" s="196" t="str">
        <f>VLOOKUP(B64,'PA GPS 2026 '!$E$4:$V$461,3,0)</f>
        <v>N/A</v>
      </c>
      <c r="E64" s="196" t="str">
        <f>VLOOKUP(B64,'PA GPS 2026 '!$E$4:$V$461,4,0)</f>
        <v>N/A</v>
      </c>
      <c r="F64" s="196" t="str">
        <f>VLOOKUP(B64,'PA GPS 2026 '!$E$4:$V$461,5,0)</f>
        <v>N/A</v>
      </c>
      <c r="G64" s="196" t="str">
        <f>VLOOKUP(B64,'PA GPS 2026 '!$E$4:$V$461,8,0)</f>
        <v>N/A</v>
      </c>
      <c r="H64" s="113" t="str">
        <f>VLOOKUP(B64,'PA GPS 2026 '!$E$4:$V$461,11,0)</f>
        <v>Realizar seguimiento trimestral a la ejecución del PETI. (Informes de seguimiento y avance trimestrales con soportes documentales del cumplimiento con corte marzo, junio, septiembre, diciembre)</v>
      </c>
      <c r="I64" s="113">
        <f>VLOOKUP(B64,'PA GPS 2026 '!$E$4:$V$461,13,0)</f>
        <v>100</v>
      </c>
      <c r="J64" s="113" t="str">
        <f>VLOOKUP(B64,'PA GPS 2026 '!$E$4:$V$461,14,0)</f>
        <v>Porcentual</v>
      </c>
      <c r="K64" s="114">
        <f>VLOOKUP(B64,'PA GPS 2026 '!$E$4:$V$461,16,0)</f>
        <v>46055</v>
      </c>
      <c r="L64" s="114">
        <f>VLOOKUP(B64,'PA GPS 2026 '!$E$4:$V$461,17,0)</f>
        <v>46371</v>
      </c>
      <c r="M64" s="113" t="str">
        <f>VLOOKUP(B64,'PA GPS 2026 '!$E$4:$V$461,18,0)</f>
        <v>20-OFICINA DE TECNOLOGÍA E INFORMÁTICA</v>
      </c>
    </row>
    <row r="65" spans="1:13" ht="26.25" thickBot="1" x14ac:dyDescent="0.3">
      <c r="A65" s="133" t="str">
        <f>VLOOKUP(B65,'PA GPS 2026 '!$A$4:$D$461,4,0)</f>
        <v>Producto</v>
      </c>
      <c r="B65" s="12" t="s">
        <v>336</v>
      </c>
      <c r="C65" s="195" t="str">
        <f>VLOOKUP(B65,'PA GPS 2026 '!$E$4:$V$461,10,0)</f>
        <v>Programa de transparencia y etica pública</v>
      </c>
      <c r="D65" s="195" t="str">
        <f>VLOOKUP(B65,'PA GPS 2026 '!$E$4:$V$461,3,0)</f>
        <v>Fortalecer el Sistema Integral de Gestión Institucional en el marco del Modelo Integrado de Planeación y gestión para mejorar la prestación del servicio.</v>
      </c>
      <c r="E65" s="195" t="str">
        <f>VLOOKUP(B65,'PA GPS 2026 '!$E$4:$V$461,4,0)</f>
        <v xml:space="preserve">Cumplimiento de productos del PAI asociados a Fortacer el Sistema Integral de Gestión Institucional para mejorar la prestación del servicio. 
</v>
      </c>
      <c r="F65" s="195" t="str">
        <f>VLOOKUP(B65,'PA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65" s="195" t="str">
        <f>VLOOKUP(B65,'PA GPS 2026 '!$E$4:$V$461,8,0)</f>
        <v>C-3599-0200-11-53105b</v>
      </c>
      <c r="H65" s="113" t="str">
        <f>VLOOKUP(B65,'PA GPS 2026 '!$E$4:$V$461,11,0)</f>
        <v>Sistema de Gestión de Riesgos para la Integridad Pública -SIGRIP, articulado a la operación del SIGI (Mapa de riesgos actualizado)</v>
      </c>
      <c r="I65" s="113">
        <f>VLOOKUP(B65,'PA GPS 2026 '!$E$4:$V$461,13,0)</f>
        <v>100</v>
      </c>
      <c r="J65" s="113" t="str">
        <f>VLOOKUP(B65,'PA GPS 2026 '!$E$4:$V$461,14,0)</f>
        <v>Porcentual</v>
      </c>
      <c r="K65" s="114">
        <f>VLOOKUP(B65,'PA GPS 2026 '!$E$4:$V$461,16,0)</f>
        <v>46037</v>
      </c>
      <c r="L65" s="114">
        <f>VLOOKUP(B65,'PA GPS 2026 '!$E$4:$V$461,17,0)</f>
        <v>46371</v>
      </c>
      <c r="M65" s="113" t="str">
        <f>VLOOKUP(B65,'PA GPS 2026 '!$E$4:$V$461,18,0)</f>
        <v>30-OFICINA ASESORA DE PLANEACIÓN</v>
      </c>
    </row>
    <row r="66" spans="1:13" s="8" customFormat="1" ht="26.25" thickBot="1" x14ac:dyDescent="0.3">
      <c r="A66" s="133" t="str">
        <f>VLOOKUP(B66,'PA GPS 2026 '!$A$4:$D$461,4,0)</f>
        <v>Actividad propia</v>
      </c>
      <c r="B66" s="12" t="s">
        <v>338</v>
      </c>
      <c r="C66" s="194"/>
      <c r="D66" s="194" t="str">
        <f>VLOOKUP(B66,'PA GPS 2026 '!$E$4:$V$461,3,0)</f>
        <v>N/A</v>
      </c>
      <c r="E66" s="194" t="str">
        <f>VLOOKUP(B66,'PA GPS 2026 '!$E$4:$V$461,4,0)</f>
        <v>N/A</v>
      </c>
      <c r="F66" s="194" t="str">
        <f>VLOOKUP(B66,'PA GPS 2026 '!$E$4:$V$461,5,0)</f>
        <v>N/A</v>
      </c>
      <c r="G66" s="194" t="str">
        <f>VLOOKUP(B66,'PA GPS 2026 '!$E$4:$V$461,8,0)</f>
        <v>N/A</v>
      </c>
      <c r="H66" s="113" t="str">
        <f>VLOOKUP(B66,'PA GPS 2026 '!$E$4:$V$461,11,0)</f>
        <v>Modificar el Manual del SIGI y los documentos asociados a la planeación estratégica (Captura de pantalla de SIGI)</v>
      </c>
      <c r="I66" s="113">
        <f>VLOOKUP(B66,'PA GPS 2026 '!$E$4:$V$461,13,0)</f>
        <v>100</v>
      </c>
      <c r="J66" s="113" t="str">
        <f>VLOOKUP(B66,'PA GPS 2026 '!$E$4:$V$461,14,0)</f>
        <v>Porcentual</v>
      </c>
      <c r="K66" s="114">
        <f>VLOOKUP(B66,'PA GPS 2026 '!$E$4:$V$461,16,0)</f>
        <v>46037</v>
      </c>
      <c r="L66" s="114">
        <f>VLOOKUP(B66,'PA GPS 2026 '!$E$4:$V$461,17,0)</f>
        <v>46203</v>
      </c>
      <c r="M66" s="113" t="str">
        <f>VLOOKUP(B66,'PA GPS 2026 '!$E$4:$V$461,18,0)</f>
        <v>30-OFICINA ASESORA DE PLANEACIÓN</v>
      </c>
    </row>
    <row r="67" spans="1:13" ht="26.25" thickBot="1" x14ac:dyDescent="0.3">
      <c r="A67" s="133" t="str">
        <f>VLOOKUP(B67,'PA GPS 2026 '!$A$4:$D$461,4,0)</f>
        <v>Actividad propia</v>
      </c>
      <c r="B67" s="12" t="s">
        <v>339</v>
      </c>
      <c r="C67" s="194"/>
      <c r="D67" s="194" t="str">
        <f>VLOOKUP(B67,'PA GPS 2026 '!$E$4:$V$461,3,0)</f>
        <v>N/A</v>
      </c>
      <c r="E67" s="194" t="str">
        <f>VLOOKUP(B67,'PA GPS 2026 '!$E$4:$V$461,4,0)</f>
        <v>N/A</v>
      </c>
      <c r="F67" s="194" t="str">
        <f>VLOOKUP(B67,'PA GPS 2026 '!$E$4:$V$461,5,0)</f>
        <v>N/A</v>
      </c>
      <c r="G67" s="194" t="str">
        <f>VLOOKUP(B67,'PA GPS 2026 '!$E$4:$V$461,8,0)</f>
        <v>N/A</v>
      </c>
      <c r="H67" s="113" t="str">
        <f>VLOOKUP(B67,'PA GPS 2026 '!$E$4:$V$461,11,0)</f>
        <v>Capacitar y entrenar a los gestores de riesgos y/o líderes de proceso en el sistema. Mayo - junio (listados de asistencia)</v>
      </c>
      <c r="I67" s="113">
        <f>VLOOKUP(B67,'PA GPS 2026 '!$E$4:$V$461,13,0)</f>
        <v>100</v>
      </c>
      <c r="J67" s="113" t="str">
        <f>VLOOKUP(B67,'PA GPS 2026 '!$E$4:$V$461,14,0)</f>
        <v>Porcentual</v>
      </c>
      <c r="K67" s="114">
        <f>VLOOKUP(B67,'PA GPS 2026 '!$E$4:$V$461,16,0)</f>
        <v>46204</v>
      </c>
      <c r="L67" s="114">
        <f>VLOOKUP(B67,'PA GPS 2026 '!$E$4:$V$461,17,0)</f>
        <v>46265</v>
      </c>
      <c r="M67" s="113" t="str">
        <f>VLOOKUP(B67,'PA GPS 2026 '!$E$4:$V$461,18,0)</f>
        <v>30-OFICINA ASESORA DE PLANEACIÓN</v>
      </c>
    </row>
    <row r="68" spans="1:13" ht="26.25" thickBot="1" x14ac:dyDescent="0.3">
      <c r="A68" s="133" t="str">
        <f>VLOOKUP(B68,'PA GPS 2026 '!$A$4:$D$461,4,0)</f>
        <v>Actividad propia</v>
      </c>
      <c r="B68" s="12" t="s">
        <v>1606</v>
      </c>
      <c r="C68" s="196"/>
      <c r="D68" s="196" t="str">
        <f>VLOOKUP(B68,'PA GPS 2026 '!$E$4:$V$461,3,0)</f>
        <v>N/A</v>
      </c>
      <c r="E68" s="196" t="str">
        <f>VLOOKUP(B68,'PA GPS 2026 '!$E$4:$V$461,4,0)</f>
        <v>N/A</v>
      </c>
      <c r="F68" s="196" t="str">
        <f>VLOOKUP(B68,'PA GPS 2026 '!$E$4:$V$461,5,0)</f>
        <v>N/A</v>
      </c>
      <c r="G68" s="196" t="str">
        <f>VLOOKUP(B68,'PA GPS 2026 '!$E$4:$V$461,8,0)</f>
        <v>N/A</v>
      </c>
      <c r="H68" s="113" t="str">
        <f>VLOOKUP(B68,'PA GPS 2026 '!$E$4:$V$461,11,0)</f>
        <v>Actualizar el mapa de riesgos institucional, incluyendo los riesgos en contra de la integridad pública. (mapa de riesgos actualizado)</v>
      </c>
      <c r="I68" s="113">
        <f>VLOOKUP(B68,'PA GPS 2026 '!$E$4:$V$461,13,0)</f>
        <v>100</v>
      </c>
      <c r="J68" s="113" t="str">
        <f>VLOOKUP(B68,'PA GPS 2026 '!$E$4:$V$461,14,0)</f>
        <v>Porcentual</v>
      </c>
      <c r="K68" s="114">
        <f>VLOOKUP(B68,'PA GPS 2026 '!$E$4:$V$461,16,0)</f>
        <v>46266</v>
      </c>
      <c r="L68" s="114">
        <f>VLOOKUP(B68,'PA GPS 2026 '!$E$4:$V$461,17,0)</f>
        <v>46371</v>
      </c>
      <c r="M68" s="113" t="str">
        <f>VLOOKUP(B68,'PA GPS 2026 '!$E$4:$V$461,18,0)</f>
        <v>30-OFICINA ASESORA DE PLANEACIÓN</v>
      </c>
    </row>
    <row r="69" spans="1:13" s="8" customFormat="1" ht="39" thickBot="1" x14ac:dyDescent="0.3">
      <c r="A69" s="133" t="str">
        <f>VLOOKUP(B69,'PA GPS 2026 '!$A$4:$D$461,4,0)</f>
        <v>Producto</v>
      </c>
      <c r="B69" s="12" t="s">
        <v>155</v>
      </c>
      <c r="C69" s="195" t="str">
        <f>VLOOKUP(B69,'PA GPS 2026 '!$E$4:$V$461,10,0)</f>
        <v>PND - 5-31-5-d- Convergencia regional - Gobierno digital para la gente</v>
      </c>
      <c r="D69" s="195" t="str">
        <f>VLOOKUP(B69,'PA GPS 2026 '!$E$4:$V$461,3,0)</f>
        <v xml:space="preserve">Fortalecer la infraestructura, uso y aprovechamiento de las tecnologías de la información, para optimizar la capacidad institucional
</v>
      </c>
      <c r="E69" s="195" t="str">
        <f>VLOOKUP(B69,'PA GPS 2026 '!$E$4:$V$461,4,0)</f>
        <v xml:space="preserve">Cumplimiento de productos del PAI asociados a Fortalecer la infraestructura, uso y aprovechamiento de las tecnologías de la información, para optimizar la capacidad institucional
</v>
      </c>
      <c r="F69" s="195" t="str">
        <f>VLOOKUP(B69,'PA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69" s="195" t="str">
        <f>VLOOKUP(B69,'PA GPS 2026 '!$E$4:$V$461,8,0)</f>
        <v>C-3599-0200-10-53105d</v>
      </c>
      <c r="H69" s="113" t="str">
        <f>VLOOKUP(B69,'PA GPS 2026 '!$E$4:$V$461,11,0)</f>
        <v>Sistema automatizado de gestión de tutelas, operando. (1. Formato Arquitectura de Software GS03F21 actualizado, 2. Formato Acta de Entrega de Desarrollo de Software GS03-F25)</v>
      </c>
      <c r="I69" s="113">
        <f>VLOOKUP(B69,'PA GPS 2026 '!$E$4:$V$461,13,0)</f>
        <v>1</v>
      </c>
      <c r="J69" s="113" t="str">
        <f>VLOOKUP(B69,'PA GPS 2026 '!$E$4:$V$461,14,0)</f>
        <v>Númerica</v>
      </c>
      <c r="K69" s="114">
        <f>VLOOKUP(B69,'PA GPS 2026 '!$E$4:$V$461,16,0)</f>
        <v>46055</v>
      </c>
      <c r="L69" s="114">
        <f>VLOOKUP(B69,'PA GPS 2026 '!$E$4:$V$461,17,0)</f>
        <v>46234</v>
      </c>
      <c r="M69" s="113" t="str">
        <f>VLOOKUP(B69,'PA GPS 2026 '!$E$4:$V$461,18,0)</f>
        <v>20-OFICINA DE TECNOLOGÍA E INFORMÁTICA;
60-GRUPO DE TRABAJO DE GESTIÓN JUDICIAL ADSCRITO A LA OFICINA ASESORA JURÍDICA</v>
      </c>
    </row>
    <row r="70" spans="1:13" ht="39" thickBot="1" x14ac:dyDescent="0.3">
      <c r="A70" s="133" t="str">
        <f>VLOOKUP(B70,'PA GPS 2026 '!$A$4:$D$461,4,0)</f>
        <v>Actividad propia</v>
      </c>
      <c r="B70" s="12" t="s">
        <v>157</v>
      </c>
      <c r="C70" s="194"/>
      <c r="D70" s="194" t="str">
        <f>VLOOKUP(B70,'PA GPS 2026 '!$E$4:$V$461,3,0)</f>
        <v>N/A</v>
      </c>
      <c r="E70" s="194" t="str">
        <f>VLOOKUP(B70,'PA GPS 2026 '!$E$4:$V$461,4,0)</f>
        <v>N/A</v>
      </c>
      <c r="F70" s="194" t="str">
        <f>VLOOKUP(B70,'PA GPS 2026 '!$E$4:$V$461,5,0)</f>
        <v>N/A</v>
      </c>
      <c r="G70" s="194" t="str">
        <f>VLOOKUP(B70,'PA GPS 2026 '!$E$4:$V$461,8,0)</f>
        <v>N/A</v>
      </c>
      <c r="H70" s="113" t="str">
        <f>VLOOKUP(B70,'PA GPS 2026 '!$E$4:$V$461,11,0)</f>
        <v>Elaborar y aprobar requerimiento (1. Formato Solicitud de Requerimientos a Sistemas de Información GS03-F18 2. Formato Lista de Chequeo de Requisitos de Seguridad de la Información GS03-F27 )</v>
      </c>
      <c r="I70" s="113">
        <f>VLOOKUP(B70,'PA GPS 2026 '!$E$4:$V$461,13,0)</f>
        <v>1</v>
      </c>
      <c r="J70" s="113" t="str">
        <f>VLOOKUP(B70,'PA GPS 2026 '!$E$4:$V$461,14,0)</f>
        <v>Númerica</v>
      </c>
      <c r="K70" s="114">
        <f>VLOOKUP(B70,'PA GPS 2026 '!$E$4:$V$461,16,0)</f>
        <v>46055</v>
      </c>
      <c r="L70" s="114">
        <f>VLOOKUP(B70,'PA GPS 2026 '!$E$4:$V$461,17,0)</f>
        <v>46080</v>
      </c>
      <c r="M70" s="113" t="str">
        <f>VLOOKUP(B70,'PA GPS 2026 '!$E$4:$V$461,18,0)</f>
        <v>20-OFICINA DE TECNOLOGÍA E INFORMÁTICA;
60-GRUPO DE TRABAJO DE GESTIÓN JUDICIAL ADSCRITO A LA OFICINA ASESORA JURÍDICA</v>
      </c>
    </row>
    <row r="71" spans="1:13" ht="39" thickBot="1" x14ac:dyDescent="0.3">
      <c r="A71" s="133" t="str">
        <f>VLOOKUP(B71,'PA GPS 2026 '!$A$4:$D$461,4,0)</f>
        <v>Actividad propia</v>
      </c>
      <c r="B71" s="12" t="s">
        <v>159</v>
      </c>
      <c r="C71" s="194"/>
      <c r="D71" s="194" t="str">
        <f>VLOOKUP(B71,'PA GPS 2026 '!$E$4:$V$461,3,0)</f>
        <v>N/A</v>
      </c>
      <c r="E71" s="194" t="str">
        <f>VLOOKUP(B71,'PA GPS 2026 '!$E$4:$V$461,4,0)</f>
        <v>N/A</v>
      </c>
      <c r="F71" s="194" t="str">
        <f>VLOOKUP(B71,'PA GPS 2026 '!$E$4:$V$461,5,0)</f>
        <v>N/A</v>
      </c>
      <c r="G71" s="194" t="str">
        <f>VLOOKUP(B71,'PA GPS 2026 '!$E$4:$V$461,8,0)</f>
        <v>N/A</v>
      </c>
      <c r="H71" s="113" t="str">
        <f>VLOOKUP(B71,'PA GPS 2026 '!$E$4:$V$461,11,0)</f>
        <v>Planear y gestionar la solución  (1. Reporte planeación de tareas, línea base de requerimientos (historias de usuario) y entregables  en la herramienta devops 2. plan de pruebas diseñado y registrado en la herramienta devops)</v>
      </c>
      <c r="I71" s="113">
        <f>VLOOKUP(B71,'PA GPS 2026 '!$E$4:$V$461,13,0)</f>
        <v>1</v>
      </c>
      <c r="J71" s="113" t="str">
        <f>VLOOKUP(B71,'PA GPS 2026 '!$E$4:$V$461,14,0)</f>
        <v>Númerica</v>
      </c>
      <c r="K71" s="114">
        <f>VLOOKUP(B71,'PA GPS 2026 '!$E$4:$V$461,16,0)</f>
        <v>46083</v>
      </c>
      <c r="L71" s="114">
        <f>VLOOKUP(B71,'PA GPS 2026 '!$E$4:$V$461,17,0)</f>
        <v>46112</v>
      </c>
      <c r="M71" s="113" t="str">
        <f>VLOOKUP(B71,'PA GPS 2026 '!$E$4:$V$461,18,0)</f>
        <v>20-OFICINA DE TECNOLOGÍA E INFORMÁTICA;
60-GRUPO DE TRABAJO DE GESTIÓN JUDICIAL ADSCRITO A LA OFICINA ASESORA JURÍDICA</v>
      </c>
    </row>
    <row r="72" spans="1:13" ht="39" thickBot="1" x14ac:dyDescent="0.3">
      <c r="A72" s="133" t="str">
        <f>VLOOKUP(B72,'PA GPS 2026 '!$A$4:$D$461,4,0)</f>
        <v>Actividad propia</v>
      </c>
      <c r="B72" s="12" t="s">
        <v>161</v>
      </c>
      <c r="C72" s="194"/>
      <c r="D72" s="194" t="str">
        <f>VLOOKUP(B72,'PA GPS 2026 '!$E$4:$V$461,3,0)</f>
        <v>N/A</v>
      </c>
      <c r="E72" s="194" t="str">
        <f>VLOOKUP(B72,'PA GPS 2026 '!$E$4:$V$461,4,0)</f>
        <v>N/A</v>
      </c>
      <c r="F72" s="194" t="str">
        <f>VLOOKUP(B72,'PA GPS 2026 '!$E$4:$V$461,5,0)</f>
        <v>N/A</v>
      </c>
      <c r="G72" s="194" t="str">
        <f>VLOOKUP(B72,'PA GPS 2026 '!$E$4:$V$461,8,0)</f>
        <v>N/A</v>
      </c>
      <c r="H72" s="113" t="str">
        <f>VLOOKUP(B72,'PA GPS 2026 '!$E$4:$V$461,11,0)</f>
        <v>Diseñar la solución (1. Diseño de arquitectura actualizada en la herramienta especializada de arquitectura / Único entregable)</v>
      </c>
      <c r="I72" s="113">
        <f>VLOOKUP(B72,'PA GPS 2026 '!$E$4:$V$461,13,0)</f>
        <v>1</v>
      </c>
      <c r="J72" s="113" t="str">
        <f>VLOOKUP(B72,'PA GPS 2026 '!$E$4:$V$461,14,0)</f>
        <v>Númerica</v>
      </c>
      <c r="K72" s="114">
        <f>VLOOKUP(B72,'PA GPS 2026 '!$E$4:$V$461,16,0)</f>
        <v>46113</v>
      </c>
      <c r="L72" s="114">
        <f>VLOOKUP(B72,'PA GPS 2026 '!$E$4:$V$461,17,0)</f>
        <v>46129</v>
      </c>
      <c r="M72" s="113" t="str">
        <f>VLOOKUP(B72,'PA GPS 2026 '!$E$4:$V$461,18,0)</f>
        <v>20-OFICINA DE TECNOLOGÍA E INFORMÁTICA;
60-GRUPO DE TRABAJO DE GESTIÓN JUDICIAL ADSCRITO A LA OFICINA ASESORA JURÍDICA</v>
      </c>
    </row>
    <row r="73" spans="1:13" ht="39" thickBot="1" x14ac:dyDescent="0.3">
      <c r="A73" s="133" t="str">
        <f>VLOOKUP(B73,'PA GPS 2026 '!$A$4:$D$461,4,0)</f>
        <v>Actividad propia</v>
      </c>
      <c r="B73" s="12" t="s">
        <v>163</v>
      </c>
      <c r="C73" s="194"/>
      <c r="D73" s="194" t="str">
        <f>VLOOKUP(B73,'PA GPS 2026 '!$E$4:$V$461,3,0)</f>
        <v>N/A</v>
      </c>
      <c r="E73" s="194" t="str">
        <f>VLOOKUP(B73,'PA GPS 2026 '!$E$4:$V$461,4,0)</f>
        <v>N/A</v>
      </c>
      <c r="F73" s="194" t="str">
        <f>VLOOKUP(B73,'PA GPS 2026 '!$E$4:$V$461,5,0)</f>
        <v>N/A</v>
      </c>
      <c r="G73" s="194" t="str">
        <f>VLOOKUP(B73,'PA GPS 2026 '!$E$4:$V$461,8,0)</f>
        <v>N/A</v>
      </c>
      <c r="H73" s="113" t="str">
        <f>VLOOKUP(B73,'PA GPS 2026 '!$E$4:$V$461,11,0)</f>
        <v>Construir componentes de software (1.Captura de pantalla  de casos de prueba ejecutados para aceptación / Único entregable)</v>
      </c>
      <c r="I73" s="113">
        <f>VLOOKUP(B73,'PA GPS 2026 '!$E$4:$V$461,13,0)</f>
        <v>1</v>
      </c>
      <c r="J73" s="113" t="str">
        <f>VLOOKUP(B73,'PA GPS 2026 '!$E$4:$V$461,14,0)</f>
        <v>Númerica</v>
      </c>
      <c r="K73" s="114">
        <f>VLOOKUP(B73,'PA GPS 2026 '!$E$4:$V$461,16,0)</f>
        <v>46132</v>
      </c>
      <c r="L73" s="114">
        <f>VLOOKUP(B73,'PA GPS 2026 '!$E$4:$V$461,17,0)</f>
        <v>46189</v>
      </c>
      <c r="M73" s="113" t="str">
        <f>VLOOKUP(B73,'PA GPS 2026 '!$E$4:$V$461,18,0)</f>
        <v>20-OFICINA DE TECNOLOGÍA E INFORMÁTICA;
60-GRUPO DE TRABAJO DE GESTIÓN JUDICIAL ADSCRITO A LA OFICINA ASESORA JURÍDICA</v>
      </c>
    </row>
    <row r="74" spans="1:13" s="8" customFormat="1" ht="39" thickBot="1" x14ac:dyDescent="0.3">
      <c r="A74" s="133" t="str">
        <f>VLOOKUP(B74,'PA GPS 2026 '!$A$4:$D$461,4,0)</f>
        <v>Actividad propia</v>
      </c>
      <c r="B74" s="12" t="s">
        <v>1006</v>
      </c>
      <c r="C74" s="194"/>
      <c r="D74" s="194" t="str">
        <f>VLOOKUP(B74,'PA GPS 2026 '!$E$4:$V$461,3,0)</f>
        <v>N/A</v>
      </c>
      <c r="E74" s="194" t="str">
        <f>VLOOKUP(B74,'PA GPS 2026 '!$E$4:$V$461,4,0)</f>
        <v>N/A</v>
      </c>
      <c r="F74" s="194" t="str">
        <f>VLOOKUP(B74,'PA GPS 2026 '!$E$4:$V$461,5,0)</f>
        <v>N/A</v>
      </c>
      <c r="G74" s="194" t="str">
        <f>VLOOKUP(B74,'PA GPS 2026 '!$E$4:$V$461,8,0)</f>
        <v>N/A</v>
      </c>
      <c r="H74" s="113" t="str">
        <f>VLOOKUP(B74,'PA GPS 2026 '!$E$4:$V$461,11,0)</f>
        <v>Pruebas de Aceptación (1. Formato Acta de Prueba de Desarrollo de Software GS03-F26 / Único entregable)</v>
      </c>
      <c r="I74" s="113">
        <f>VLOOKUP(B74,'PA GPS 2026 '!$E$4:$V$461,13,0)</f>
        <v>1</v>
      </c>
      <c r="J74" s="113" t="str">
        <f>VLOOKUP(B74,'PA GPS 2026 '!$E$4:$V$461,14,0)</f>
        <v>Númerica</v>
      </c>
      <c r="K74" s="114">
        <f>VLOOKUP(B74,'PA GPS 2026 '!$E$4:$V$461,16,0)</f>
        <v>46190</v>
      </c>
      <c r="L74" s="114">
        <f>VLOOKUP(B74,'PA GPS 2026 '!$E$4:$V$461,17,0)</f>
        <v>46203</v>
      </c>
      <c r="M74" s="113" t="str">
        <f>VLOOKUP(B74,'PA GPS 2026 '!$E$4:$V$461,18,0)</f>
        <v>20-OFICINA DE TECNOLOGÍA E INFORMÁTICA;
60-GRUPO DE TRABAJO DE GESTIÓN JUDICIAL ADSCRITO A LA OFICINA ASESORA JURÍDICA</v>
      </c>
    </row>
    <row r="75" spans="1:13" ht="39" thickBot="1" x14ac:dyDescent="0.3">
      <c r="A75" s="133" t="str">
        <f>VLOOKUP(B75,'PA GPS 2026 '!$A$4:$D$461,4,0)</f>
        <v>Actividad propia</v>
      </c>
      <c r="B75" s="12" t="s">
        <v>1007</v>
      </c>
      <c r="C75" s="194"/>
      <c r="D75" s="194" t="str">
        <f>VLOOKUP(B75,'PA GPS 2026 '!$E$4:$V$461,3,0)</f>
        <v>N/A</v>
      </c>
      <c r="E75" s="194" t="str">
        <f>VLOOKUP(B75,'PA GPS 2026 '!$E$4:$V$461,4,0)</f>
        <v>N/A</v>
      </c>
      <c r="F75" s="194" t="str">
        <f>VLOOKUP(B75,'PA GPS 2026 '!$E$4:$V$461,5,0)</f>
        <v>N/A</v>
      </c>
      <c r="G75" s="194" t="str">
        <f>VLOOKUP(B75,'PA GPS 2026 '!$E$4:$V$461,8,0)</f>
        <v>N/A</v>
      </c>
      <c r="H75" s="113" t="str">
        <f>VLOOKUP(B75,'PA GPS 2026 '!$E$4:$V$461,11,0)</f>
        <v>Realizar manuales y capacitar a los usuarios (1. Formato Manual Técnico GS03-F22 y 2. Formato Manual de Usuario GS03-F24 nuevo o actualizado  3. Registro de Capacitación)</v>
      </c>
      <c r="I75" s="113">
        <f>VLOOKUP(B75,'PA GPS 2026 '!$E$4:$V$461,13,0)</f>
        <v>1</v>
      </c>
      <c r="J75" s="113" t="str">
        <f>VLOOKUP(B75,'PA GPS 2026 '!$E$4:$V$461,14,0)</f>
        <v>Númerica</v>
      </c>
      <c r="K75" s="114">
        <f>VLOOKUP(B75,'PA GPS 2026 '!$E$4:$V$461,16,0)</f>
        <v>46204</v>
      </c>
      <c r="L75" s="114">
        <f>VLOOKUP(B75,'PA GPS 2026 '!$E$4:$V$461,17,0)</f>
        <v>46220</v>
      </c>
      <c r="M75" s="113" t="str">
        <f>VLOOKUP(B75,'PA GPS 2026 '!$E$4:$V$461,18,0)</f>
        <v>20-OFICINA DE TECNOLOGÍA E INFORMÁTICA;
60-GRUPO DE TRABAJO DE GESTIÓN JUDICIAL ADSCRITO A LA OFICINA ASESORA JURÍDICA</v>
      </c>
    </row>
    <row r="76" spans="1:13" ht="39" thickBot="1" x14ac:dyDescent="0.3">
      <c r="A76" s="133" t="str">
        <f>VLOOKUP(B76,'PA GPS 2026 '!$A$4:$D$461,4,0)</f>
        <v>Actividad propia</v>
      </c>
      <c r="B76" s="12" t="s">
        <v>1009</v>
      </c>
      <c r="C76" s="196"/>
      <c r="D76" s="196" t="str">
        <f>VLOOKUP(B76,'PA GPS 2026 '!$E$4:$V$461,3,0)</f>
        <v>N/A</v>
      </c>
      <c r="E76" s="196" t="str">
        <f>VLOOKUP(B76,'PA GPS 2026 '!$E$4:$V$461,4,0)</f>
        <v>N/A</v>
      </c>
      <c r="F76" s="196" t="str">
        <f>VLOOKUP(B76,'PA GPS 2026 '!$E$4:$V$461,5,0)</f>
        <v>N/A</v>
      </c>
      <c r="G76" s="196" t="str">
        <f>VLOOKUP(B76,'PA GPS 2026 '!$E$4:$V$461,8,0)</f>
        <v>N/A</v>
      </c>
      <c r="H76" s="113" t="str">
        <f>VLOOKUP(B76,'PA GPS 2026 '!$E$4:$V$461,11,0)</f>
        <v>Realizar cierre del proyecto (1. Formato Arquitectura de Software GS03F21 actualizado, 2. Formato Acta de Entrega de Desarrollo de Software GS03-F25)</v>
      </c>
      <c r="I76" s="113">
        <f>VLOOKUP(B76,'PA GPS 2026 '!$E$4:$V$461,13,0)</f>
        <v>1</v>
      </c>
      <c r="J76" s="113" t="str">
        <f>VLOOKUP(B76,'PA GPS 2026 '!$E$4:$V$461,14,0)</f>
        <v>Númerica</v>
      </c>
      <c r="K76" s="114">
        <f>VLOOKUP(B76,'PA GPS 2026 '!$E$4:$V$461,16,0)</f>
        <v>46224</v>
      </c>
      <c r="L76" s="114">
        <f>VLOOKUP(B76,'PA GPS 2026 '!$E$4:$V$461,17,0)</f>
        <v>46234</v>
      </c>
      <c r="M76" s="113" t="str">
        <f>VLOOKUP(B76,'PA GPS 2026 '!$E$4:$V$461,18,0)</f>
        <v>20-OFICINA DE TECNOLOGÍA E INFORMÁTICA;
60-GRUPO DE TRABAJO DE GESTIÓN JUDICIAL ADSCRITO A LA OFICINA ASESORA JURÍDICA</v>
      </c>
    </row>
    <row r="77" spans="1:13" ht="39" thickBot="1" x14ac:dyDescent="0.3">
      <c r="A77" s="133" t="str">
        <f>VLOOKUP(B77,'PA GPS 2026 '!$A$4:$D$461,4,0)</f>
        <v>Producto</v>
      </c>
      <c r="B77" s="12" t="s">
        <v>165</v>
      </c>
      <c r="C77" s="195" t="str">
        <f>VLOOKUP(B77,'PA GPS 2026 '!$E$4:$V$461,10,0)</f>
        <v>N/A</v>
      </c>
      <c r="D77" s="195" t="str">
        <f>VLOOKUP(B77,'PA GPS 2026 '!$E$4:$V$461,3,0)</f>
        <v>Fortalecer el Sistema Integral de Gestión Institucional en el marco del Modelo Integrado de Planeación y gestión para mejorar la prestación del servicio.</v>
      </c>
      <c r="E77" s="195" t="str">
        <f>VLOOKUP(B77,'PA GPS 2026 '!$E$4:$V$461,4,0)</f>
        <v xml:space="preserve">Cumplimiento de productos del PAI asociados a Fortacer el Sistema Integral de Gestión Institucional para mejorar la prestación del servicio. 
</v>
      </c>
      <c r="F77" s="195" t="str">
        <f>VLOOKUP(B77,'PA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77" s="195" t="str">
        <f>VLOOKUP(B77,'PA GPS 2026 '!$E$4:$V$461,8,0)</f>
        <v>C-3599-0200-10-53105d</v>
      </c>
      <c r="H77" s="113" t="str">
        <f>VLOOKUP(B77,'PA GPS 2026 '!$E$4:$V$461,11,0)</f>
        <v>Procedimientos e instructivos a cargo del Grupo de Gestión Judicial, actualizados (capturas de pantalla en SIGI)</v>
      </c>
      <c r="I77" s="113">
        <f>VLOOKUP(B77,'PA GPS 2026 '!$E$4:$V$461,13,0)</f>
        <v>7</v>
      </c>
      <c r="J77" s="113" t="str">
        <f>VLOOKUP(B77,'PA GPS 2026 '!$E$4:$V$461,14,0)</f>
        <v>Númerica</v>
      </c>
      <c r="K77" s="114">
        <f>VLOOKUP(B77,'PA GPS 2026 '!$E$4:$V$461,16,0)</f>
        <v>46055</v>
      </c>
      <c r="L77" s="114">
        <f>VLOOKUP(B77,'PA GPS 2026 '!$E$4:$V$461,17,0)</f>
        <v>46234</v>
      </c>
      <c r="M77" s="113" t="str">
        <f>VLOOKUP(B77,'PA GPS 2026 '!$E$4:$V$461,18,0)</f>
        <v>30-OFICINA ASESORA DE PLANEACIÓN;
60-GRUPO DE TRABAJO DE GESTIÓN JUDICIAL ADSCRITO A LA OFICINA ASESORA JURÍDICA</v>
      </c>
    </row>
    <row r="78" spans="1:13" s="8" customFormat="1" ht="26.25" thickBot="1" x14ac:dyDescent="0.3">
      <c r="A78" s="133" t="str">
        <f>VLOOKUP(B78,'PA GPS 2026 '!$A$4:$D$461,4,0)</f>
        <v>Actividad propia</v>
      </c>
      <c r="B78" s="12" t="s">
        <v>166</v>
      </c>
      <c r="C78" s="194"/>
      <c r="D78" s="194" t="str">
        <f>VLOOKUP(B78,'PA GPS 2026 '!$E$4:$V$461,3,0)</f>
        <v>N/A</v>
      </c>
      <c r="E78" s="194" t="str">
        <f>VLOOKUP(B78,'PA GPS 2026 '!$E$4:$V$461,4,0)</f>
        <v>N/A</v>
      </c>
      <c r="F78" s="194" t="str">
        <f>VLOOKUP(B78,'PA GPS 2026 '!$E$4:$V$461,5,0)</f>
        <v>N/A</v>
      </c>
      <c r="G78" s="194" t="str">
        <f>VLOOKUP(B78,'PA GPS 2026 '!$E$4:$V$461,8,0)</f>
        <v>N/A</v>
      </c>
      <c r="H78" s="113" t="str">
        <f>VLOOKUP(B78,'PA GPS 2026 '!$E$4:$V$461,11,0)</f>
        <v>Elaborar y presentar propuesta de actualización de documentos a la Oficina Asesora de Planeación (captura de pantalla del aplicativo)</v>
      </c>
      <c r="I78" s="113">
        <f>VLOOKUP(B78,'PA GPS 2026 '!$E$4:$V$461,13,0)</f>
        <v>7</v>
      </c>
      <c r="J78" s="113" t="str">
        <f>VLOOKUP(B78,'PA GPS 2026 '!$E$4:$V$461,14,0)</f>
        <v>Númerica</v>
      </c>
      <c r="K78" s="114">
        <f>VLOOKUP(B78,'PA GPS 2026 '!$E$4:$V$461,16,0)</f>
        <v>46055</v>
      </c>
      <c r="L78" s="114">
        <f>VLOOKUP(B78,'PA GPS 2026 '!$E$4:$V$461,17,0)</f>
        <v>46142</v>
      </c>
      <c r="M78" s="113" t="str">
        <f>VLOOKUP(B78,'PA GPS 2026 '!$E$4:$V$461,18,0)</f>
        <v>60-GRUPO DE TRABAJO DE GESTIÓN JUDICIAL ADSCRITO A LA OFICINA ASESORA JURÍDICA</v>
      </c>
    </row>
    <row r="79" spans="1:13" ht="26.25" thickBot="1" x14ac:dyDescent="0.3">
      <c r="A79" s="133" t="str">
        <f>VLOOKUP(B79,'PA GPS 2026 '!$A$4:$D$461,4,0)</f>
        <v>Actividad sin participación</v>
      </c>
      <c r="B79" s="12" t="s">
        <v>167</v>
      </c>
      <c r="C79" s="194"/>
      <c r="D79" s="194" t="str">
        <f>VLOOKUP(B79,'PA GPS 2026 '!$E$4:$V$461,3,0)</f>
        <v>N/A</v>
      </c>
      <c r="E79" s="194" t="str">
        <f>VLOOKUP(B79,'PA GPS 2026 '!$E$4:$V$461,4,0)</f>
        <v>N/A</v>
      </c>
      <c r="F79" s="194" t="str">
        <f>VLOOKUP(B79,'PA GPS 2026 '!$E$4:$V$461,5,0)</f>
        <v>N/A</v>
      </c>
      <c r="G79" s="194" t="str">
        <f>VLOOKUP(B79,'PA GPS 2026 '!$E$4:$V$461,8,0)</f>
        <v>N/A</v>
      </c>
      <c r="H79" s="113" t="str">
        <f>VLOOKUP(B79,'PA GPS 2026 '!$E$4:$V$461,11,0)</f>
        <v>Revisar metodológicamente la propuesta de actualización de documentos y enviarla a la dependencia solicitante (captura de pantalla del aplicativo)</v>
      </c>
      <c r="I79" s="113">
        <f>VLOOKUP(B79,'PA GPS 2026 '!$E$4:$V$461,13,0)</f>
        <v>7</v>
      </c>
      <c r="J79" s="113" t="str">
        <f>VLOOKUP(B79,'PA GPS 2026 '!$E$4:$V$461,14,0)</f>
        <v>Númerica</v>
      </c>
      <c r="K79" s="114">
        <f>VLOOKUP(B79,'PA GPS 2026 '!$E$4:$V$461,16,0)</f>
        <v>46146</v>
      </c>
      <c r="L79" s="114">
        <f>VLOOKUP(B79,'PA GPS 2026 '!$E$4:$V$461,17,0)</f>
        <v>46171</v>
      </c>
      <c r="M79" s="113" t="str">
        <f>VLOOKUP(B79,'PA GPS 2026 '!$E$4:$V$461,18,0)</f>
        <v>30-OFICINA ASESORA DE PLANEACIÓN</v>
      </c>
    </row>
    <row r="80" spans="1:13" ht="26.25" thickBot="1" x14ac:dyDescent="0.3">
      <c r="A80" s="133" t="str">
        <f>VLOOKUP(B80,'PA GPS 2026 '!$A$4:$D$461,4,0)</f>
        <v>Actividad propia</v>
      </c>
      <c r="B80" s="12" t="s">
        <v>168</v>
      </c>
      <c r="C80" s="194"/>
      <c r="D80" s="194" t="str">
        <f>VLOOKUP(B80,'PA GPS 2026 '!$E$4:$V$461,3,0)</f>
        <v>N/A</v>
      </c>
      <c r="E80" s="194" t="str">
        <f>VLOOKUP(B80,'PA GPS 2026 '!$E$4:$V$461,4,0)</f>
        <v>N/A</v>
      </c>
      <c r="F80" s="194" t="str">
        <f>VLOOKUP(B80,'PA GPS 2026 '!$E$4:$V$461,5,0)</f>
        <v>N/A</v>
      </c>
      <c r="G80" s="194" t="str">
        <f>VLOOKUP(B80,'PA GPS 2026 '!$E$4:$V$461,8,0)</f>
        <v>N/A</v>
      </c>
      <c r="H80" s="113" t="str">
        <f>VLOOKUP(B80,'PA GPS 2026 '!$E$4:$V$461,11,0)</f>
        <v>Ajustar la propuesta de documentos y remitirla a la Oficina Asesora de Planeación (captura de pantalla del aplicativo)</v>
      </c>
      <c r="I80" s="113">
        <f>VLOOKUP(B80,'PA GPS 2026 '!$E$4:$V$461,13,0)</f>
        <v>7</v>
      </c>
      <c r="J80" s="113" t="str">
        <f>VLOOKUP(B80,'PA GPS 2026 '!$E$4:$V$461,14,0)</f>
        <v>Númerica</v>
      </c>
      <c r="K80" s="114">
        <f>VLOOKUP(B80,'PA GPS 2026 '!$E$4:$V$461,16,0)</f>
        <v>46174</v>
      </c>
      <c r="L80" s="114">
        <f>VLOOKUP(B80,'PA GPS 2026 '!$E$4:$V$461,17,0)</f>
        <v>46203</v>
      </c>
      <c r="M80" s="113" t="str">
        <f>VLOOKUP(B80,'PA GPS 2026 '!$E$4:$V$461,18,0)</f>
        <v>60-GRUPO DE TRABAJO DE GESTIÓN JUDICIAL ADSCRITO A LA OFICINA ASESORA JURÍDICA</v>
      </c>
    </row>
    <row r="81" spans="1:13" s="8" customFormat="1" ht="26.25" thickBot="1" x14ac:dyDescent="0.3">
      <c r="A81" s="133" t="str">
        <f>VLOOKUP(B81,'PA GPS 2026 '!$A$4:$D$461,4,0)</f>
        <v>Actividad sin participación</v>
      </c>
      <c r="B81" s="12" t="s">
        <v>169</v>
      </c>
      <c r="C81" s="196"/>
      <c r="D81" s="196" t="str">
        <f>VLOOKUP(B81,'PA GPS 2026 '!$E$4:$V$461,3,0)</f>
        <v>N/A</v>
      </c>
      <c r="E81" s="196" t="str">
        <f>VLOOKUP(B81,'PA GPS 2026 '!$E$4:$V$461,4,0)</f>
        <v>N/A</v>
      </c>
      <c r="F81" s="196" t="str">
        <f>VLOOKUP(B81,'PA GPS 2026 '!$E$4:$V$461,5,0)</f>
        <v>N/A</v>
      </c>
      <c r="G81" s="196" t="str">
        <f>VLOOKUP(B81,'PA GPS 2026 '!$E$4:$V$461,8,0)</f>
        <v>N/A</v>
      </c>
      <c r="H81" s="113" t="str">
        <f>VLOOKUP(B81,'PA GPS 2026 '!$E$4:$V$461,11,0)</f>
        <v>Publicar en el Sistema Integral de Gestión Institucional los documentos. (captura de pantalla del aplicativo)</v>
      </c>
      <c r="I81" s="113">
        <f>VLOOKUP(B81,'PA GPS 2026 '!$E$4:$V$461,13,0)</f>
        <v>7</v>
      </c>
      <c r="J81" s="113" t="str">
        <f>VLOOKUP(B81,'PA GPS 2026 '!$E$4:$V$461,14,0)</f>
        <v>Númerica</v>
      </c>
      <c r="K81" s="114">
        <f>VLOOKUP(B81,'PA GPS 2026 '!$E$4:$V$461,16,0)</f>
        <v>46204</v>
      </c>
      <c r="L81" s="114">
        <f>VLOOKUP(B81,'PA GPS 2026 '!$E$4:$V$461,17,0)</f>
        <v>46234</v>
      </c>
      <c r="M81" s="113" t="str">
        <f>VLOOKUP(B81,'PA GPS 2026 '!$E$4:$V$461,18,0)</f>
        <v>30-OFICINA ASESORA DE PLANEACIÓN</v>
      </c>
    </row>
    <row r="82" spans="1:13" s="8" customFormat="1" ht="26.25" thickBot="1" x14ac:dyDescent="0.3">
      <c r="A82" s="133" t="str">
        <f>VLOOKUP(B82,'PA GPS 2026 '!$A$4:$D$461,4,0)</f>
        <v>Producto</v>
      </c>
      <c r="B82" s="12" t="s">
        <v>170</v>
      </c>
      <c r="C82" s="195" t="str">
        <f>VLOOKUP(B82,'PA GPS 2026 '!$E$4:$V$461,10,0)</f>
        <v>PES - Transformación Institucional</v>
      </c>
      <c r="D82" s="195" t="str">
        <f>VLOOKUP(B82,'PA GPS 2026 '!$E$4:$V$461,3,0)</f>
        <v xml:space="preserve">Promover el enfoque preventivo, diferencial y territorial en el que hacer misional de la entidad 
</v>
      </c>
      <c r="E82" s="195" t="str">
        <f>VLOOKUP(B82,'PA GPS 2026 '!$E$4:$V$461,4,0)</f>
        <v xml:space="preserve">Cumplimiento de productos del PAI asociados a Promover el enfoque preventivo, diferencial y territorial en el que hacer misional de la entidad 
</v>
      </c>
      <c r="F82" s="195" t="str">
        <f>VLOOKUP(B82,'PA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82" s="195" t="str">
        <f>VLOOKUP(B82,'PA GPS 2026 '!$E$4:$V$461,8,0)</f>
        <v>C-3599-0200-10-53105d</v>
      </c>
      <c r="H82" s="113" t="str">
        <f>VLOOKUP(B82,'PA GPS 2026 '!$E$4:$V$461,11,0)</f>
        <v>Política de prevención del Daño Antijurídico, implementada y con resultados de la vigencia 2026 presentados al Comité de conciliación.  (Informe de implementación de la PPDA y acta de comité)</v>
      </c>
      <c r="I82" s="113">
        <f>VLOOKUP(B82,'PA GPS 2026 '!$E$4:$V$461,13,0)</f>
        <v>1</v>
      </c>
      <c r="J82" s="113" t="str">
        <f>VLOOKUP(B82,'PA GPS 2026 '!$E$4:$V$461,14,0)</f>
        <v>Númerica</v>
      </c>
      <c r="K82" s="114">
        <f>VLOOKUP(B82,'PA GPS 2026 '!$E$4:$V$461,16,0)</f>
        <v>46055</v>
      </c>
      <c r="L82" s="114">
        <f>VLOOKUP(B82,'PA GPS 2026 '!$E$4:$V$461,17,0)</f>
        <v>46377</v>
      </c>
      <c r="M82" s="113" t="str">
        <f>VLOOKUP(B82,'PA GPS 2026 '!$E$4:$V$461,18,0)</f>
        <v>60-GRUPO DE TRABAJO DE GESTIÓN JUDICIAL ADSCRITO A LA OFICINA ASESORA JURÍDICA</v>
      </c>
    </row>
    <row r="83" spans="1:13" ht="39" thickBot="1" x14ac:dyDescent="0.3">
      <c r="A83" s="133" t="str">
        <f>VLOOKUP(B83,'PA GPS 2026 '!$A$4:$D$461,4,0)</f>
        <v>Actividad propia</v>
      </c>
      <c r="B83" s="12" t="s">
        <v>172</v>
      </c>
      <c r="C83" s="194"/>
      <c r="D83" s="194" t="str">
        <f>VLOOKUP(B83,'PA GPS 2026 '!$E$4:$V$461,3,0)</f>
        <v>N/A</v>
      </c>
      <c r="E83" s="194" t="str">
        <f>VLOOKUP(B83,'PA GPS 2026 '!$E$4:$V$461,4,0)</f>
        <v>N/A</v>
      </c>
      <c r="F83" s="194" t="str">
        <f>VLOOKUP(B83,'PA GPS 2026 '!$E$4:$V$461,5,0)</f>
        <v>N/A</v>
      </c>
      <c r="G83" s="194" t="str">
        <f>VLOOKUP(B83,'PA GPS 2026 '!$E$4:$V$461,8,0)</f>
        <v>N/A</v>
      </c>
      <c r="H83" s="113" t="str">
        <f>VLOOKUP(B83,'PA GPS 2026 '!$E$4:$V$461,11,0)</f>
        <v>Informar a las Delegaturas mediante memorando y/o correo electrónico, las actividades previstas para la ejecución de la Política de Prevención del Daño Antijurídico de la vigencia 2026. (Memorandos y/o correos electrónicos de los recordatorios)</v>
      </c>
      <c r="I83" s="113">
        <f>VLOOKUP(B83,'PA GPS 2026 '!$E$4:$V$461,13,0)</f>
        <v>1</v>
      </c>
      <c r="J83" s="113" t="str">
        <f>VLOOKUP(B83,'PA GPS 2026 '!$E$4:$V$461,14,0)</f>
        <v>Númerica</v>
      </c>
      <c r="K83" s="114">
        <f>VLOOKUP(B83,'PA GPS 2026 '!$E$4:$V$461,16,0)</f>
        <v>46055</v>
      </c>
      <c r="L83" s="114">
        <f>VLOOKUP(B83,'PA GPS 2026 '!$E$4:$V$461,17,0)</f>
        <v>46112</v>
      </c>
      <c r="M83" s="113" t="str">
        <f>VLOOKUP(B83,'PA GPS 2026 '!$E$4:$V$461,18,0)</f>
        <v>60-GRUPO DE TRABAJO DE GESTIÓN JUDICIAL ADSCRITO A LA OFICINA ASESORA JURÍDICA</v>
      </c>
    </row>
    <row r="84" spans="1:13" s="8" customFormat="1" ht="39" thickBot="1" x14ac:dyDescent="0.3">
      <c r="A84" s="133" t="str">
        <f>VLOOKUP(B84,'PA GPS 2026 '!$A$4:$D$461,4,0)</f>
        <v>Actividad propia</v>
      </c>
      <c r="B84" s="12" t="s">
        <v>174</v>
      </c>
      <c r="C84" s="194"/>
      <c r="D84" s="194" t="str">
        <f>VLOOKUP(B84,'PA GPS 2026 '!$E$4:$V$461,3,0)</f>
        <v>N/A</v>
      </c>
      <c r="E84" s="194" t="str">
        <f>VLOOKUP(B84,'PA GPS 2026 '!$E$4:$V$461,4,0)</f>
        <v>N/A</v>
      </c>
      <c r="F84" s="194" t="str">
        <f>VLOOKUP(B84,'PA GPS 2026 '!$E$4:$V$461,5,0)</f>
        <v>N/A</v>
      </c>
      <c r="G84" s="194" t="str">
        <f>VLOOKUP(B84,'PA GPS 2026 '!$E$4:$V$461,8,0)</f>
        <v>N/A</v>
      </c>
      <c r="H84" s="113" t="str">
        <f>VLOOKUP(B84,'PA GPS 2026 '!$E$4:$V$461,11,0)</f>
        <v>Requerir mediante memorando y/o correo electrónico a las Delegaturas el informe final de cumplimiento de las actividades previstas en la Política de Prevención del Daño Antijurídico de la vigencia 2026.(Memorandos y/o correos electrónicos de los requerimientos)</v>
      </c>
      <c r="I84" s="113">
        <f>VLOOKUP(B84,'PA GPS 2026 '!$E$4:$V$461,13,0)</f>
        <v>1</v>
      </c>
      <c r="J84" s="113" t="str">
        <f>VLOOKUP(B84,'PA GPS 2026 '!$E$4:$V$461,14,0)</f>
        <v>Númerica</v>
      </c>
      <c r="K84" s="114">
        <f>VLOOKUP(B84,'PA GPS 2026 '!$E$4:$V$461,16,0)</f>
        <v>46204</v>
      </c>
      <c r="L84" s="114">
        <f>VLOOKUP(B84,'PA GPS 2026 '!$E$4:$V$461,17,0)</f>
        <v>46325</v>
      </c>
      <c r="M84" s="113" t="str">
        <f>VLOOKUP(B84,'PA GPS 2026 '!$E$4:$V$461,18,0)</f>
        <v>60-GRUPO DE TRABAJO DE GESTIÓN JUDICIAL ADSCRITO A LA OFICINA ASESORA JURÍDICA</v>
      </c>
    </row>
    <row r="85" spans="1:13" ht="39" thickBot="1" x14ac:dyDescent="0.3">
      <c r="A85" s="133" t="str">
        <f>VLOOKUP(B85,'PA GPS 2026 '!$A$4:$D$461,4,0)</f>
        <v>Actividad propia</v>
      </c>
      <c r="B85" s="12" t="s">
        <v>175</v>
      </c>
      <c r="C85" s="194"/>
      <c r="D85" s="194" t="str">
        <f>VLOOKUP(B85,'PA GPS 2026 '!$E$4:$V$461,3,0)</f>
        <v>N/A</v>
      </c>
      <c r="E85" s="194" t="str">
        <f>VLOOKUP(B85,'PA GPS 2026 '!$E$4:$V$461,4,0)</f>
        <v>N/A</v>
      </c>
      <c r="F85" s="194" t="str">
        <f>VLOOKUP(B85,'PA GPS 2026 '!$E$4:$V$461,5,0)</f>
        <v>N/A</v>
      </c>
      <c r="G85" s="194" t="str">
        <f>VLOOKUP(B85,'PA GPS 2026 '!$E$4:$V$461,8,0)</f>
        <v>N/A</v>
      </c>
      <c r="H85" s="113" t="str">
        <f>VLOOKUP(B85,'PA GPS 2026 '!$E$4:$V$461,11,0)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85" s="113">
        <f>VLOOKUP(B85,'PA GPS 2026 '!$E$4:$V$461,13,0)</f>
        <v>1</v>
      </c>
      <c r="J85" s="113" t="str">
        <f>VLOOKUP(B85,'PA GPS 2026 '!$E$4:$V$461,14,0)</f>
        <v>Númerica</v>
      </c>
      <c r="K85" s="114">
        <f>VLOOKUP(B85,'PA GPS 2026 '!$E$4:$V$461,16,0)</f>
        <v>46327</v>
      </c>
      <c r="L85" s="114">
        <f>VLOOKUP(B85,'PA GPS 2026 '!$E$4:$V$461,17,0)</f>
        <v>46356</v>
      </c>
      <c r="M85" s="113" t="str">
        <f>VLOOKUP(B85,'PA GPS 2026 '!$E$4:$V$461,18,0)</f>
        <v>60-GRUPO DE TRABAJO DE GESTIÓN JUDICIAL ADSCRITO A LA OFICINA ASESORA JURÍDICA</v>
      </c>
    </row>
    <row r="86" spans="1:13" ht="39" thickBot="1" x14ac:dyDescent="0.3">
      <c r="A86" s="133" t="str">
        <f>VLOOKUP(B86,'PA GPS 2026 '!$A$4:$D$461,4,0)</f>
        <v>Actividad propia</v>
      </c>
      <c r="B86" s="12" t="s">
        <v>1024</v>
      </c>
      <c r="C86" s="196"/>
      <c r="D86" s="196" t="str">
        <f>VLOOKUP(B86,'PA GPS 2026 '!$E$4:$V$461,3,0)</f>
        <v>N/A</v>
      </c>
      <c r="E86" s="196" t="str">
        <f>VLOOKUP(B86,'PA GPS 2026 '!$E$4:$V$461,4,0)</f>
        <v>N/A</v>
      </c>
      <c r="F86" s="196" t="str">
        <f>VLOOKUP(B86,'PA GPS 2026 '!$E$4:$V$461,5,0)</f>
        <v>N/A</v>
      </c>
      <c r="G86" s="196" t="str">
        <f>VLOOKUP(B86,'PA GPS 2026 '!$E$4:$V$461,8,0)</f>
        <v>N/A</v>
      </c>
      <c r="H86" s="113" t="str">
        <f>VLOOKUP(B86,'PA GPS 2026 '!$E$4:$V$461,11,0)</f>
        <v>Presentar al Comité de Conciliación, los resultados del cumplimiento del primer año de implementación de la  Política de Prevención del Daño Antijurídico (Acta del comité de conciliación e informe de implementación)</v>
      </c>
      <c r="I86" s="113">
        <f>VLOOKUP(B86,'PA GPS 2026 '!$E$4:$V$461,13,0)</f>
        <v>1</v>
      </c>
      <c r="J86" s="113" t="str">
        <f>VLOOKUP(B86,'PA GPS 2026 '!$E$4:$V$461,14,0)</f>
        <v>Númerica</v>
      </c>
      <c r="K86" s="114">
        <f>VLOOKUP(B86,'PA GPS 2026 '!$E$4:$V$461,16,0)</f>
        <v>46357</v>
      </c>
      <c r="L86" s="114">
        <f>VLOOKUP(B86,'PA GPS 2026 '!$E$4:$V$461,17,0)</f>
        <v>46377</v>
      </c>
      <c r="M86" s="113" t="str">
        <f>VLOOKUP(B86,'PA GPS 2026 '!$E$4:$V$461,18,0)</f>
        <v>60-GRUPO DE TRABAJO DE GESTIÓN JUDICIAL ADSCRITO A LA OFICINA ASESORA JURÍDICA</v>
      </c>
    </row>
    <row r="87" spans="1:13" ht="26.25" thickBot="1" x14ac:dyDescent="0.3">
      <c r="A87" s="133" t="str">
        <f>VLOOKUP(B87,'PA GPS 2026 '!$A$4:$D$461,4,0)</f>
        <v>Producto</v>
      </c>
      <c r="B87" s="12" t="s">
        <v>1026</v>
      </c>
      <c r="C87" s="195" t="str">
        <f>VLOOKUP(B87,'PA GPS 2026 '!$E$4:$V$461,10,0)</f>
        <v>PES - Transformación Institucional</v>
      </c>
      <c r="D87" s="195" t="str">
        <f>VLOOKUP(B87,'PA GPS 2026 '!$E$4:$V$461,3,0)</f>
        <v xml:space="preserve">Fortalecer la gestión de la información, el conocimiento y la innovación para optimizar la capacidad institucional 
</v>
      </c>
      <c r="E87" s="195" t="str">
        <f>VLOOKUP(B87,'PA GPS 2026 '!$E$4:$V$461,4,0)</f>
        <v xml:space="preserve">Cumplimiento de productos del PAI asociados a Fortalecer la gestión de la información, el conocimiento y la innovación para optimizar la capacidad institucional 
</v>
      </c>
      <c r="F87" s="195" t="str">
        <f>VLOOKUP(B87,'PA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87" s="195" t="str">
        <f>VLOOKUP(B87,'PA GPS 2026 '!$E$4:$V$461,8,0)</f>
        <v>C-3599-0200-10-53105d</v>
      </c>
      <c r="H87" s="113" t="str">
        <f>VLOOKUP(B87,'PA GPS 2026 '!$E$4:$V$461,11,0)</f>
        <v>Jornadas de capacitaciones a las que asiste el equipo jurídico del Grupo de Gestión Judicial, para fortalecer capacidades, realizadas.</v>
      </c>
      <c r="I87" s="113">
        <f>VLOOKUP(B87,'PA GPS 2026 '!$E$4:$V$461,13,0)</f>
        <v>2</v>
      </c>
      <c r="J87" s="113" t="str">
        <f>VLOOKUP(B87,'PA GPS 2026 '!$E$4:$V$461,14,0)</f>
        <v>Númerica</v>
      </c>
      <c r="K87" s="114">
        <f>VLOOKUP(B87,'PA GPS 2026 '!$E$4:$V$461,16,0)</f>
        <v>46055</v>
      </c>
      <c r="L87" s="114">
        <f>VLOOKUP(B87,'PA GPS 2026 '!$E$4:$V$461,17,0)</f>
        <v>46367</v>
      </c>
      <c r="M87" s="113" t="str">
        <f>VLOOKUP(B87,'PA GPS 2026 '!$E$4:$V$461,18,0)</f>
        <v>60-GRUPO DE TRABAJO DE GESTIÓN JUDICIAL ADSCRITO A LA OFICINA ASESORA JURÍDICA</v>
      </c>
    </row>
    <row r="88" spans="1:13" ht="26.25" thickBot="1" x14ac:dyDescent="0.3">
      <c r="A88" s="133" t="str">
        <f>VLOOKUP(B88,'PA GPS 2026 '!$A$4:$D$461,4,0)</f>
        <v>Actividad propia</v>
      </c>
      <c r="B88" s="12" t="s">
        <v>1028</v>
      </c>
      <c r="C88" s="194"/>
      <c r="D88" s="194" t="str">
        <f>VLOOKUP(B88,'PA GPS 2026 '!$E$4:$V$461,3,0)</f>
        <v>N/A</v>
      </c>
      <c r="E88" s="194" t="str">
        <f>VLOOKUP(B88,'PA GPS 2026 '!$E$4:$V$461,4,0)</f>
        <v>N/A</v>
      </c>
      <c r="F88" s="194" t="str">
        <f>VLOOKUP(B88,'PA GPS 2026 '!$E$4:$V$461,5,0)</f>
        <v>N/A</v>
      </c>
      <c r="G88" s="194" t="str">
        <f>VLOOKUP(B88,'PA GPS 2026 '!$E$4:$V$461,8,0)</f>
        <v>N/A</v>
      </c>
      <c r="H88" s="113" t="str">
        <f>VLOOKUP(B88,'PA GPS 2026 '!$E$4:$V$461,11,0)</f>
        <v>Solicitar mediante correo electrónico a la ANDJE que se realicen dos jornadas de capacitación. (Correo electrónico a la ANDJE)</v>
      </c>
      <c r="I88" s="113">
        <f>VLOOKUP(B88,'PA GPS 2026 '!$E$4:$V$461,13,0)</f>
        <v>1</v>
      </c>
      <c r="J88" s="113" t="str">
        <f>VLOOKUP(B88,'PA GPS 2026 '!$E$4:$V$461,14,0)</f>
        <v>Númerica</v>
      </c>
      <c r="K88" s="114">
        <f>VLOOKUP(B88,'PA GPS 2026 '!$E$4:$V$461,16,0)</f>
        <v>46055</v>
      </c>
      <c r="L88" s="114">
        <f>VLOOKUP(B88,'PA GPS 2026 '!$E$4:$V$461,17,0)</f>
        <v>46094</v>
      </c>
      <c r="M88" s="113" t="str">
        <f>VLOOKUP(B88,'PA GPS 2026 '!$E$4:$V$461,18,0)</f>
        <v>60-GRUPO DE TRABAJO DE GESTIÓN JUDICIAL ADSCRITO A LA OFICINA ASESORA JURÍDICA</v>
      </c>
    </row>
    <row r="89" spans="1:13" s="8" customFormat="1" ht="26.25" thickBot="1" x14ac:dyDescent="0.3">
      <c r="A89" s="133" t="str">
        <f>VLOOKUP(B89,'PA GPS 2026 '!$A$4:$D$461,4,0)</f>
        <v>Actividad propia</v>
      </c>
      <c r="B89" s="12" t="s">
        <v>1030</v>
      </c>
      <c r="C89" s="194"/>
      <c r="D89" s="194" t="str">
        <f>VLOOKUP(B89,'PA GPS 2026 '!$E$4:$V$461,3,0)</f>
        <v>N/A</v>
      </c>
      <c r="E89" s="194" t="str">
        <f>VLOOKUP(B89,'PA GPS 2026 '!$E$4:$V$461,4,0)</f>
        <v>N/A</v>
      </c>
      <c r="F89" s="194" t="str">
        <f>VLOOKUP(B89,'PA GPS 2026 '!$E$4:$V$461,5,0)</f>
        <v>N/A</v>
      </c>
      <c r="G89" s="194" t="str">
        <f>VLOOKUP(B89,'PA GPS 2026 '!$E$4:$V$461,8,0)</f>
        <v>N/A</v>
      </c>
      <c r="H89" s="113" t="str">
        <f>VLOOKUP(B89,'PA GPS 2026 '!$E$4:$V$461,11,0)</f>
        <v>Participar en capacitaciones desarrolladas por la Agencia Nacional de Defensa Jurídica del Estado (Capturas de pantalla de las capacitaciones y/o listado de asistencia)</v>
      </c>
      <c r="I89" s="113">
        <f>VLOOKUP(B89,'PA GPS 2026 '!$E$4:$V$461,13,0)</f>
        <v>2</v>
      </c>
      <c r="J89" s="113" t="str">
        <f>VLOOKUP(B89,'PA GPS 2026 '!$E$4:$V$461,14,0)</f>
        <v>Númerica</v>
      </c>
      <c r="K89" s="114">
        <f>VLOOKUP(B89,'PA GPS 2026 '!$E$4:$V$461,16,0)</f>
        <v>46113</v>
      </c>
      <c r="L89" s="114">
        <f>VLOOKUP(B89,'PA GPS 2026 '!$E$4:$V$461,17,0)</f>
        <v>46356</v>
      </c>
      <c r="M89" s="113" t="str">
        <f>VLOOKUP(B89,'PA GPS 2026 '!$E$4:$V$461,18,0)</f>
        <v>60-GRUPO DE TRABAJO DE GESTIÓN JUDICIAL ADSCRITO A LA OFICINA ASESORA JURÍDICA</v>
      </c>
    </row>
    <row r="90" spans="1:13" ht="51.75" thickBot="1" x14ac:dyDescent="0.3">
      <c r="A90" s="133" t="str">
        <f>VLOOKUP(B90,'PA GPS 2026 '!$A$4:$D$461,4,0)</f>
        <v>Actividad propia</v>
      </c>
      <c r="B90" s="12" t="s">
        <v>1031</v>
      </c>
      <c r="C90" s="196"/>
      <c r="D90" s="196" t="str">
        <f>VLOOKUP(B90,'PA GPS 2026 '!$E$4:$V$461,3,0)</f>
        <v>N/A</v>
      </c>
      <c r="E90" s="196" t="str">
        <f>VLOOKUP(B90,'PA GPS 2026 '!$E$4:$V$461,4,0)</f>
        <v>N/A</v>
      </c>
      <c r="F90" s="196" t="str">
        <f>VLOOKUP(B90,'PA GPS 2026 '!$E$4:$V$461,5,0)</f>
        <v>N/A</v>
      </c>
      <c r="G90" s="196" t="str">
        <f>VLOOKUP(B90,'PA GPS 2026 '!$E$4:$V$461,8,0)</f>
        <v>N/A</v>
      </c>
      <c r="H90" s="113" t="str">
        <f>VLOOKUP(B90,'PA GPS 2026 '!$E$4:$V$461,11,0)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90" s="113">
        <f>VLOOKUP(B90,'PA GPS 2026 '!$E$4:$V$461,13,0)</f>
        <v>1</v>
      </c>
      <c r="J90" s="113" t="str">
        <f>VLOOKUP(B90,'PA GPS 2026 '!$E$4:$V$461,14,0)</f>
        <v>Númerica</v>
      </c>
      <c r="K90" s="114">
        <f>VLOOKUP(B90,'PA GPS 2026 '!$E$4:$V$461,16,0)</f>
        <v>46146</v>
      </c>
      <c r="L90" s="114">
        <f>VLOOKUP(B90,'PA GPS 2026 '!$E$4:$V$461,17,0)</f>
        <v>46367</v>
      </c>
      <c r="M90" s="113" t="str">
        <f>VLOOKUP(B90,'PA GPS 2026 '!$E$4:$V$461,18,0)</f>
        <v>60-GRUPO DE TRABAJO DE GESTIÓN JUDICIAL ADSCRITO A LA OFICINA ASESORA JURÍDICA</v>
      </c>
    </row>
    <row r="91" spans="1:13" ht="26.25" thickBot="1" x14ac:dyDescent="0.3">
      <c r="A91" s="133" t="str">
        <f>VLOOKUP(B91,'PA GPS 2026 '!$A$4:$D$461,4,0)</f>
        <v>Producto</v>
      </c>
      <c r="B91" s="12" t="s">
        <v>373</v>
      </c>
      <c r="C91" s="195" t="str">
        <f>VLOOKUP(B91,'PA GPS 2026 '!$E$4:$V$461,10,0)</f>
        <v>N/A</v>
      </c>
      <c r="D91" s="195" t="str">
        <f>VLOOKUP(B91,'PA GPS 2026 '!$E$4:$V$461,3,0)</f>
        <v xml:space="preserve">Generar sinergias con agentes nacionales e internacionales que permitan potenciar las capacidades de la SIC.
</v>
      </c>
      <c r="E91" s="195" t="str">
        <f>VLOOKUP(B91,'PA GPS 2026 '!$E$4:$V$461,4,0)</f>
        <v xml:space="preserve">Cumplimiento de productos del PAI asociados a Generar sinergias con agentes nacionales e internacionales que permitan potenciar las capacidades de la SIC.
</v>
      </c>
      <c r="F91" s="195" t="str">
        <f>VLOOKUP(B91,'PA GPS 2026 '!$E$4:$V$461,5,0)</f>
        <v>1-Generación de oportunidades de cooperación y fortalecimiento de existentes con grupos de interés y de valor.-5-Direccionamiento de la oferta institucional con productos y/o servicios con enfoque preventivo, diferencial y territorial.</v>
      </c>
      <c r="G91" s="195" t="str">
        <f>VLOOKUP(B91,'PA GPS 2026 '!$E$4:$V$461,8,0)</f>
        <v>C-3599-0200-12-53105b</v>
      </c>
      <c r="H91" s="113" t="str">
        <f>VLOOKUP(B91,'PA GPS 2026 '!$E$4:$V$461,11,0)</f>
        <v>Estrategia con entidad-  públicas, privadas y educativas para fortalecer  la oferta académica de la SIC, implementada. (Informe de la ejecución y seguimiento del plan de trabajo y sus soportes)</v>
      </c>
      <c r="I91" s="113">
        <f>VLOOKUP(B91,'PA GPS 2026 '!$E$4:$V$461,13,0)</f>
        <v>100</v>
      </c>
      <c r="J91" s="113" t="str">
        <f>VLOOKUP(B91,'PA GPS 2026 '!$E$4:$V$461,14,0)</f>
        <v>Porcentual</v>
      </c>
      <c r="K91" s="114">
        <f>VLOOKUP(B91,'PA GPS 2026 '!$E$4:$V$461,16,0)</f>
        <v>46083</v>
      </c>
      <c r="L91" s="114">
        <f>VLOOKUP(B91,'PA GPS 2026 '!$E$4:$V$461,17,0)</f>
        <v>46371</v>
      </c>
      <c r="M91" s="113" t="str">
        <f>VLOOKUP(B91,'PA GPS 2026 '!$E$4:$V$461,18,0)</f>
        <v>71-GRUPO DE TRABAJO DE FORMACION</v>
      </c>
    </row>
    <row r="92" spans="1:13" s="8" customFormat="1" ht="26.25" thickBot="1" x14ac:dyDescent="0.3">
      <c r="A92" s="133" t="str">
        <f>VLOOKUP(B92,'PA GPS 2026 '!$A$4:$D$461,4,0)</f>
        <v>Actividad propia</v>
      </c>
      <c r="B92" s="12" t="s">
        <v>374</v>
      </c>
      <c r="C92" s="194"/>
      <c r="D92" s="194" t="str">
        <f>VLOOKUP(B92,'PA GPS 2026 '!$E$4:$V$461,3,0)</f>
        <v>N/A</v>
      </c>
      <c r="E92" s="194" t="str">
        <f>VLOOKUP(B92,'PA GPS 2026 '!$E$4:$V$461,4,0)</f>
        <v>N/A</v>
      </c>
      <c r="F92" s="194" t="str">
        <f>VLOOKUP(B92,'PA GPS 2026 '!$E$4:$V$461,5,0)</f>
        <v>N/A</v>
      </c>
      <c r="G92" s="194" t="str">
        <f>VLOOKUP(B92,'PA GPS 2026 '!$E$4:$V$461,8,0)</f>
        <v>N/A</v>
      </c>
      <c r="H92" s="113" t="str">
        <f>VLOOKUP(B92,'PA GPS 2026 '!$E$4:$V$461,11,0)</f>
        <v>Elaborar el plan de trabajo (plan de trabajo)</v>
      </c>
      <c r="I92" s="113">
        <f>VLOOKUP(B92,'PA GPS 2026 '!$E$4:$V$461,13,0)</f>
        <v>1</v>
      </c>
      <c r="J92" s="113" t="str">
        <f>VLOOKUP(B92,'PA GPS 2026 '!$E$4:$V$461,14,0)</f>
        <v>Númerica</v>
      </c>
      <c r="K92" s="114">
        <f>VLOOKUP(B92,'PA GPS 2026 '!$E$4:$V$461,16,0)</f>
        <v>46083</v>
      </c>
      <c r="L92" s="114">
        <f>VLOOKUP(B92,'PA GPS 2026 '!$E$4:$V$461,17,0)</f>
        <v>46112</v>
      </c>
      <c r="M92" s="113" t="str">
        <f>VLOOKUP(B92,'PA GPS 2026 '!$E$4:$V$461,18,0)</f>
        <v>71-GRUPO DE TRABAJO DE FORMACION</v>
      </c>
    </row>
    <row r="93" spans="1:13" s="8" customFormat="1" ht="26.25" thickBot="1" x14ac:dyDescent="0.3">
      <c r="A93" s="133" t="str">
        <f>VLOOKUP(B93,'PA GPS 2026 '!$A$4:$D$461,4,0)</f>
        <v>Actividad propia</v>
      </c>
      <c r="B93" s="12" t="s">
        <v>375</v>
      </c>
      <c r="C93" s="196"/>
      <c r="D93" s="196" t="str">
        <f>VLOOKUP(B93,'PA GPS 2026 '!$E$4:$V$461,3,0)</f>
        <v>N/A</v>
      </c>
      <c r="E93" s="196" t="str">
        <f>VLOOKUP(B93,'PA GPS 2026 '!$E$4:$V$461,4,0)</f>
        <v>N/A</v>
      </c>
      <c r="F93" s="196" t="str">
        <f>VLOOKUP(B93,'PA GPS 2026 '!$E$4:$V$461,5,0)</f>
        <v>N/A</v>
      </c>
      <c r="G93" s="196" t="str">
        <f>VLOOKUP(B93,'PA GPS 2026 '!$E$4:$V$461,8,0)</f>
        <v>N/A</v>
      </c>
      <c r="H93" s="113" t="str">
        <f>VLOOKUP(B93,'PA GPS 2026 '!$E$4:$V$461,11,0)</f>
        <v>Ejecutar el plan de trabajo (Informe de la ejecución y seguimiento del plan de trabajo y sus soportes)</v>
      </c>
      <c r="I93" s="113">
        <f>VLOOKUP(B93,'PA GPS 2026 '!$E$4:$V$461,13,0)</f>
        <v>100</v>
      </c>
      <c r="J93" s="113" t="str">
        <f>VLOOKUP(B93,'PA GPS 2026 '!$E$4:$V$461,14,0)</f>
        <v>Porcentual</v>
      </c>
      <c r="K93" s="114">
        <f>VLOOKUP(B93,'PA GPS 2026 '!$E$4:$V$461,16,0)</f>
        <v>46113</v>
      </c>
      <c r="L93" s="114">
        <f>VLOOKUP(B93,'PA GPS 2026 '!$E$4:$V$461,17,0)</f>
        <v>46371</v>
      </c>
      <c r="M93" s="113" t="str">
        <f>VLOOKUP(B93,'PA GPS 2026 '!$E$4:$V$461,18,0)</f>
        <v>71-GRUPO DE TRABAJO DE FORMACION</v>
      </c>
    </row>
    <row r="94" spans="1:13" ht="51.75" thickBot="1" x14ac:dyDescent="0.3">
      <c r="A94" s="133" t="str">
        <f>VLOOKUP(B94,'PA GPS 2026 '!$A$4:$D$461,4,0)</f>
        <v>Producto</v>
      </c>
      <c r="B94" s="12" t="s">
        <v>376</v>
      </c>
      <c r="C94" s="195" t="str">
        <f>VLOOKUP(B94,'PA GPS 2026 '!$E$4:$V$461,10,0)</f>
        <v>PEI- Plan Estratégico Institucional</v>
      </c>
      <c r="D94" s="195" t="str">
        <f>VLOOKUP(B94,'PA GPS 2026 '!$E$4:$V$461,3,0)</f>
        <v xml:space="preserve">Fortalecer la infraestructura, uso y aprovechamiento de las tecnologías de la información, para optimizar la capacidad institucional
</v>
      </c>
      <c r="E94" s="195" t="str">
        <f>VLOOKUP(B94,'PA GPS 2026 '!$E$4:$V$461,4,0)</f>
        <v xml:space="preserve">Cumplimiento de productos del PAI asociados a Fortalecer la infraestructura, uso y aprovechamiento de las tecnologías de la información, para optimizar la capacidad institucional
</v>
      </c>
      <c r="F94" s="195" t="str">
        <f>VLOOKUP(B94,'PA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94" s="195" t="str">
        <f>VLOOKUP(B94,'PA GPS 2026 '!$E$4:$V$461,8,0)</f>
        <v>C-3599-0200-12-53105b</v>
      </c>
      <c r="H94" s="113" t="str">
        <f>VLOOKUP(B94,'PA GPS 2026 '!$E$4:$V$461,11,0)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94" s="113">
        <f>VLOOKUP(B94,'PA GPS 2026 '!$E$4:$V$461,13,0)</f>
        <v>290</v>
      </c>
      <c r="J94" s="113" t="str">
        <f>VLOOKUP(B94,'PA GPS 2026 '!$E$4:$V$461,14,0)</f>
        <v>Númerica</v>
      </c>
      <c r="K94" s="114">
        <f>VLOOKUP(B94,'PA GPS 2026 '!$E$4:$V$461,16,0)</f>
        <v>46069</v>
      </c>
      <c r="L94" s="114">
        <f>VLOOKUP(B94,'PA GPS 2026 '!$E$4:$V$461,17,0)</f>
        <v>46371</v>
      </c>
      <c r="M94" s="113" t="str">
        <f>VLOOKUP(B94,'PA GPS 2026 '!$E$4:$V$461,18,0)</f>
        <v>71-GRUPO DE TRABAJO DE FORMACION</v>
      </c>
    </row>
    <row r="95" spans="1:13" s="8" customFormat="1" ht="51.75" thickBot="1" x14ac:dyDescent="0.3">
      <c r="A95" s="133" t="str">
        <f>VLOOKUP(B95,'PA GPS 2026 '!$A$4:$D$461,4,0)</f>
        <v>Actividad propia</v>
      </c>
      <c r="B95" s="12" t="s">
        <v>377</v>
      </c>
      <c r="C95" s="194"/>
      <c r="D95" s="194" t="str">
        <f>VLOOKUP(B95,'PA GPS 2026 '!$E$4:$V$461,3,0)</f>
        <v>N/A</v>
      </c>
      <c r="E95" s="194" t="str">
        <f>VLOOKUP(B95,'PA GPS 2026 '!$E$4:$V$461,4,0)</f>
        <v>N/A</v>
      </c>
      <c r="F95" s="194" t="str">
        <f>VLOOKUP(B95,'PA GPS 2026 '!$E$4:$V$461,5,0)</f>
        <v>N/A</v>
      </c>
      <c r="G95" s="194" t="str">
        <f>VLOOKUP(B95,'PA GPS 2026 '!$E$4:$V$461,8,0)</f>
        <v>N/A</v>
      </c>
      <c r="H95" s="113" t="str">
        <f>VLOOKUP(B95,'PA GPS 2026 '!$E$4:$V$461,11,0)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95" s="113">
        <f>VLOOKUP(B95,'PA GPS 2026 '!$E$4:$V$461,13,0)</f>
        <v>290</v>
      </c>
      <c r="J95" s="113" t="str">
        <f>VLOOKUP(B95,'PA GPS 2026 '!$E$4:$V$461,14,0)</f>
        <v>Númerica</v>
      </c>
      <c r="K95" s="114">
        <f>VLOOKUP(B95,'PA GPS 2026 '!$E$4:$V$461,16,0)</f>
        <v>46069</v>
      </c>
      <c r="L95" s="114">
        <f>VLOOKUP(B95,'PA GPS 2026 '!$E$4:$V$461,17,0)</f>
        <v>46371</v>
      </c>
      <c r="M95" s="113" t="str">
        <f>VLOOKUP(B95,'PA GPS 2026 '!$E$4:$V$461,18,0)</f>
        <v>71-GRUPO DE TRABAJO DE FORMACION</v>
      </c>
    </row>
    <row r="96" spans="1:13" ht="39" thickBot="1" x14ac:dyDescent="0.3">
      <c r="A96" s="133" t="str">
        <f>VLOOKUP(B96,'PA GPS 2026 '!$A$4:$D$461,4,0)</f>
        <v>Actividad propia</v>
      </c>
      <c r="B96" s="12" t="s">
        <v>378</v>
      </c>
      <c r="C96" s="196"/>
      <c r="D96" s="196" t="str">
        <f>VLOOKUP(B96,'PA GPS 2026 '!$E$4:$V$461,3,0)</f>
        <v>N/A</v>
      </c>
      <c r="E96" s="196" t="str">
        <f>VLOOKUP(B96,'PA GPS 2026 '!$E$4:$V$461,4,0)</f>
        <v>N/A</v>
      </c>
      <c r="F96" s="196" t="str">
        <f>VLOOKUP(B96,'PA GPS 2026 '!$E$4:$V$461,5,0)</f>
        <v>N/A</v>
      </c>
      <c r="G96" s="196" t="str">
        <f>VLOOKUP(B96,'PA GPS 2026 '!$E$4:$V$461,8,0)</f>
        <v>N/A</v>
      </c>
      <c r="H96" s="113" t="str">
        <f>VLOOKUP(B96,'PA GPS 2026 '!$E$4:$V$461,11,0)</f>
        <v>Elaborar informe final de las Jornadas de Formación (Capacitaciones, Sensibilizaciones, Jornada de Información) en Metrología Legal y Reglamentos Técnicos. (Informe final con resultados de la actividad, elaborado).</v>
      </c>
      <c r="I96" s="113">
        <f>VLOOKUP(B96,'PA GPS 2026 '!$E$4:$V$461,13,0)</f>
        <v>1</v>
      </c>
      <c r="J96" s="113" t="str">
        <f>VLOOKUP(B96,'PA GPS 2026 '!$E$4:$V$461,14,0)</f>
        <v>Númerica</v>
      </c>
      <c r="K96" s="114">
        <f>VLOOKUP(B96,'PA GPS 2026 '!$E$4:$V$461,16,0)</f>
        <v>46357</v>
      </c>
      <c r="L96" s="114">
        <f>VLOOKUP(B96,'PA GPS 2026 '!$E$4:$V$461,17,0)</f>
        <v>46371</v>
      </c>
      <c r="M96" s="113" t="str">
        <f>VLOOKUP(B96,'PA GPS 2026 '!$E$4:$V$461,18,0)</f>
        <v>71-GRUPO DE TRABAJO DE FORMACION</v>
      </c>
    </row>
    <row r="97" spans="1:13" s="8" customFormat="1" ht="51" customHeight="1" thickBot="1" x14ac:dyDescent="0.3">
      <c r="A97" s="133" t="str">
        <f>VLOOKUP(B97,'PA GPS 2026 '!$A$4:$D$461,4,0)</f>
        <v>Producto</v>
      </c>
      <c r="B97" s="12" t="s">
        <v>276</v>
      </c>
      <c r="C97" s="195" t="str">
        <f>VLOOKUP(B97,'PA GPS 2026 '!$E$4:$V$461,10,0)</f>
        <v>N/A</v>
      </c>
      <c r="D97" s="195" t="str">
        <f>VLOOKUP(B97,'PA GPS 2026 '!$E$4:$V$461,3,0)</f>
        <v xml:space="preserve">Fortalecer la infraestructura, uso y aprovechamiento de las tecnologías de la información, para optimizar la capacidad institucional
</v>
      </c>
      <c r="E97" s="195" t="str">
        <f>VLOOKUP(B97,'PA GPS 2026 '!$E$4:$V$461,4,0)</f>
        <v xml:space="preserve">Cumplimiento de productos del PAI asociados a Fortalecer la infraestructura, uso y aprovechamiento de las tecnologías de la información, para optimizar la capacidad institucional
</v>
      </c>
      <c r="F97" s="195" t="str">
        <f>VLOOKUP(B97,'PA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97" s="195" t="str">
        <f>VLOOKUP(B97,'PA GPS 2026 '!$E$4:$V$461,8,0)</f>
        <v>C-3599-0200-12-53105b</v>
      </c>
      <c r="H97" s="113" t="str">
        <f>VLOOKUP(B97,'PA GPS 2026 '!$E$4:$V$461,11,0)</f>
        <v>Sistema de servicios en línea para mejorar la experiencia de los usuarios, rediseñado (Informe de desarrollo).</v>
      </c>
      <c r="I97" s="113">
        <f>VLOOKUP(B97,'PA GPS 2026 '!$E$4:$V$461,13,0)</f>
        <v>1</v>
      </c>
      <c r="J97" s="113" t="str">
        <f>VLOOKUP(B97,'PA GPS 2026 '!$E$4:$V$461,14,0)</f>
        <v>Númerica</v>
      </c>
      <c r="K97" s="114">
        <f>VLOOKUP(B97,'PA GPS 2026 '!$E$4:$V$461,16,0)</f>
        <v>46066</v>
      </c>
      <c r="L97" s="114">
        <f>VLOOKUP(B97,'PA GPS 2026 '!$E$4:$V$461,17,0)</f>
        <v>46370</v>
      </c>
      <c r="M97" s="113" t="str">
        <f>VLOOKUP(B97,'PA GPS 2026 '!$E$4:$V$461,18,0)</f>
        <v>20-OFICINA DE TECNOLOGÍA E INFORMÁTICA;
72-GRUPO DE TRABAJO DE ATENCION AL CIUDADANO</v>
      </c>
    </row>
    <row r="98" spans="1:13" ht="39" thickBot="1" x14ac:dyDescent="0.3">
      <c r="A98" s="133" t="str">
        <f>VLOOKUP(B98,'PA GPS 2026 '!$A$4:$D$461,4,0)</f>
        <v>Actividad propia</v>
      </c>
      <c r="B98" s="12" t="s">
        <v>277</v>
      </c>
      <c r="C98" s="194"/>
      <c r="D98" s="194" t="str">
        <f>VLOOKUP(B98,'PA GPS 2026 '!$E$4:$V$461,3,0)</f>
        <v>N/A</v>
      </c>
      <c r="E98" s="194" t="str">
        <f>VLOOKUP(B98,'PA GPS 2026 '!$E$4:$V$461,4,0)</f>
        <v>N/A</v>
      </c>
      <c r="F98" s="194" t="str">
        <f>VLOOKUP(B98,'PA GPS 2026 '!$E$4:$V$461,5,0)</f>
        <v>N/A</v>
      </c>
      <c r="G98" s="194" t="str">
        <f>VLOOKUP(B98,'PA GPS 2026 '!$E$4:$V$461,8,0)</f>
        <v>N/A</v>
      </c>
      <c r="H98" s="113" t="str">
        <f>VLOOKUP(B98,'PA GPS 2026 '!$E$4:$V$461,11,0)</f>
        <v>Elaborar y aprobar requerimiento (1. Formato Solicitud de Requerimientos a Sistemas de Información GS03-F18 2. Formato Lista de Chequeo de Requisitos de Seguridad de la Información GS03-F27 )</v>
      </c>
      <c r="I98" s="113">
        <f>VLOOKUP(B98,'PA GPS 2026 '!$E$4:$V$461,13,0)</f>
        <v>1</v>
      </c>
      <c r="J98" s="113" t="str">
        <f>VLOOKUP(B98,'PA GPS 2026 '!$E$4:$V$461,14,0)</f>
        <v>Númerica</v>
      </c>
      <c r="K98" s="114">
        <f>VLOOKUP(B98,'PA GPS 2026 '!$E$4:$V$461,16,0)</f>
        <v>46066</v>
      </c>
      <c r="L98" s="114">
        <f>VLOOKUP(B98,'PA GPS 2026 '!$E$4:$V$461,17,0)</f>
        <v>46142</v>
      </c>
      <c r="M98" s="113" t="str">
        <f>VLOOKUP(B98,'PA GPS 2026 '!$E$4:$V$461,18,0)</f>
        <v>72-GRUPO DE TRABAJO DE ATENCION AL CIUDADANO</v>
      </c>
    </row>
    <row r="99" spans="1:13" ht="39" thickBot="1" x14ac:dyDescent="0.3">
      <c r="A99" s="133" t="str">
        <f>VLOOKUP(B99,'PA GPS 2026 '!$A$4:$D$461,4,0)</f>
        <v>Actividad propia</v>
      </c>
      <c r="B99" s="12" t="s">
        <v>278</v>
      </c>
      <c r="C99" s="194"/>
      <c r="D99" s="194" t="str">
        <f>VLOOKUP(B99,'PA GPS 2026 '!$E$4:$V$461,3,0)</f>
        <v>N/A</v>
      </c>
      <c r="E99" s="194" t="str">
        <f>VLOOKUP(B99,'PA GPS 2026 '!$E$4:$V$461,4,0)</f>
        <v>N/A</v>
      </c>
      <c r="F99" s="194" t="str">
        <f>VLOOKUP(B99,'PA GPS 2026 '!$E$4:$V$461,5,0)</f>
        <v>N/A</v>
      </c>
      <c r="G99" s="194" t="str">
        <f>VLOOKUP(B99,'PA GPS 2026 '!$E$4:$V$461,8,0)</f>
        <v>N/A</v>
      </c>
      <c r="H99" s="113" t="str">
        <f>VLOOKUP(B99,'PA GPS 2026 '!$E$4:$V$461,11,0)</f>
        <v>Planeación y gestión de la solución  (1. Reporte planeación de tareas, linea base de requerimientos (historias de usuario) y entregables  en la herramienta devops 2. plan de pruebas diseñado y registrado en la herramienta devops)</v>
      </c>
      <c r="I99" s="113">
        <f>VLOOKUP(B99,'PA GPS 2026 '!$E$4:$V$461,13,0)</f>
        <v>1</v>
      </c>
      <c r="J99" s="113" t="str">
        <f>VLOOKUP(B99,'PA GPS 2026 '!$E$4:$V$461,14,0)</f>
        <v>Númerica</v>
      </c>
      <c r="K99" s="114">
        <f>VLOOKUP(B99,'PA GPS 2026 '!$E$4:$V$461,16,0)</f>
        <v>46146</v>
      </c>
      <c r="L99" s="114">
        <f>VLOOKUP(B99,'PA GPS 2026 '!$E$4:$V$461,17,0)</f>
        <v>46172</v>
      </c>
      <c r="M99" s="113" t="str">
        <f>VLOOKUP(B99,'PA GPS 2026 '!$E$4:$V$461,18,0)</f>
        <v>20-OFICINA DE TECNOLOGÍA E INFORMÁTICA;
72-GRUPO DE TRABAJO DE ATENCION AL CIUDADANO</v>
      </c>
    </row>
    <row r="100" spans="1:13" s="8" customFormat="1" ht="39" thickBot="1" x14ac:dyDescent="0.3">
      <c r="A100" s="133" t="str">
        <f>VLOOKUP(B100,'PA GPS 2026 '!$A$4:$D$461,4,0)</f>
        <v>Actividad propia</v>
      </c>
      <c r="B100" s="12" t="s">
        <v>279</v>
      </c>
      <c r="C100" s="194"/>
      <c r="D100" s="194" t="str">
        <f>VLOOKUP(B100,'PA GPS 2026 '!$E$4:$V$461,3,0)</f>
        <v>N/A</v>
      </c>
      <c r="E100" s="194" t="str">
        <f>VLOOKUP(B100,'PA GPS 2026 '!$E$4:$V$461,4,0)</f>
        <v>N/A</v>
      </c>
      <c r="F100" s="194" t="str">
        <f>VLOOKUP(B100,'PA GPS 2026 '!$E$4:$V$461,5,0)</f>
        <v>N/A</v>
      </c>
      <c r="G100" s="194" t="str">
        <f>VLOOKUP(B100,'PA GPS 2026 '!$E$4:$V$461,8,0)</f>
        <v>N/A</v>
      </c>
      <c r="H100" s="113" t="str">
        <f>VLOOKUP(B100,'PA GPS 2026 '!$E$4:$V$461,11,0)</f>
        <v>Diseñar la solución (1. Diseño de arquitectura actualizada en la herramienta especializada de arquitectura / Único entregable)</v>
      </c>
      <c r="I100" s="113">
        <f>VLOOKUP(B100,'PA GPS 2026 '!$E$4:$V$461,13,0)</f>
        <v>1</v>
      </c>
      <c r="J100" s="113" t="str">
        <f>VLOOKUP(B100,'PA GPS 2026 '!$E$4:$V$461,14,0)</f>
        <v>Númerica</v>
      </c>
      <c r="K100" s="114">
        <f>VLOOKUP(B100,'PA GPS 2026 '!$E$4:$V$461,16,0)</f>
        <v>46174</v>
      </c>
      <c r="L100" s="114">
        <f>VLOOKUP(B100,'PA GPS 2026 '!$E$4:$V$461,17,0)</f>
        <v>46203</v>
      </c>
      <c r="M100" s="113" t="str">
        <f>VLOOKUP(B100,'PA GPS 2026 '!$E$4:$V$461,18,0)</f>
        <v>20-OFICINA DE TECNOLOGÍA E INFORMÁTICA;
72-GRUPO DE TRABAJO DE ATENCION AL CIUDADANO</v>
      </c>
    </row>
    <row r="101" spans="1:13" ht="39" thickBot="1" x14ac:dyDescent="0.3">
      <c r="A101" s="133" t="str">
        <f>VLOOKUP(B101,'PA GPS 2026 '!$A$4:$D$461,4,0)</f>
        <v>Actividad propia</v>
      </c>
      <c r="B101" s="12" t="s">
        <v>280</v>
      </c>
      <c r="C101" s="194"/>
      <c r="D101" s="194" t="str">
        <f>VLOOKUP(B101,'PA GPS 2026 '!$E$4:$V$461,3,0)</f>
        <v>N/A</v>
      </c>
      <c r="E101" s="194" t="str">
        <f>VLOOKUP(B101,'PA GPS 2026 '!$E$4:$V$461,4,0)</f>
        <v>N/A</v>
      </c>
      <c r="F101" s="194" t="str">
        <f>VLOOKUP(B101,'PA GPS 2026 '!$E$4:$V$461,5,0)</f>
        <v>N/A</v>
      </c>
      <c r="G101" s="194" t="str">
        <f>VLOOKUP(B101,'PA GPS 2026 '!$E$4:$V$461,8,0)</f>
        <v>N/A</v>
      </c>
      <c r="H101" s="113" t="str">
        <f>VLOOKUP(B101,'PA GPS 2026 '!$E$4:$V$461,11,0)</f>
        <v>Construir componentes de software (1.Captura de pantalla  de casos de prueba ejecutados para aceptación / Único entregable)</v>
      </c>
      <c r="I101" s="113">
        <f>VLOOKUP(B101,'PA GPS 2026 '!$E$4:$V$461,13,0)</f>
        <v>1</v>
      </c>
      <c r="J101" s="113" t="str">
        <f>VLOOKUP(B101,'PA GPS 2026 '!$E$4:$V$461,14,0)</f>
        <v>Númerica</v>
      </c>
      <c r="K101" s="114">
        <f>VLOOKUP(B101,'PA GPS 2026 '!$E$4:$V$461,16,0)</f>
        <v>46204</v>
      </c>
      <c r="L101" s="114">
        <f>VLOOKUP(B101,'PA GPS 2026 '!$E$4:$V$461,17,0)</f>
        <v>46325</v>
      </c>
      <c r="M101" s="113" t="str">
        <f>VLOOKUP(B101,'PA GPS 2026 '!$E$4:$V$461,18,0)</f>
        <v>20-OFICINA DE TECNOLOGÍA E INFORMÁTICA;
72-GRUPO DE TRABAJO DE ATENCION AL CIUDADANO</v>
      </c>
    </row>
    <row r="102" spans="1:13" ht="39" thickBot="1" x14ac:dyDescent="0.3">
      <c r="A102" s="133" t="str">
        <f>VLOOKUP(B102,'PA GPS 2026 '!$A$4:$D$461,4,0)</f>
        <v>Actividad propia</v>
      </c>
      <c r="B102" s="12" t="s">
        <v>281</v>
      </c>
      <c r="C102" s="194"/>
      <c r="D102" s="194" t="str">
        <f>VLOOKUP(B102,'PA GPS 2026 '!$E$4:$V$461,3,0)</f>
        <v>N/A</v>
      </c>
      <c r="E102" s="194" t="str">
        <f>VLOOKUP(B102,'PA GPS 2026 '!$E$4:$V$461,4,0)</f>
        <v>N/A</v>
      </c>
      <c r="F102" s="194" t="str">
        <f>VLOOKUP(B102,'PA GPS 2026 '!$E$4:$V$461,5,0)</f>
        <v>N/A</v>
      </c>
      <c r="G102" s="194" t="str">
        <f>VLOOKUP(B102,'PA GPS 2026 '!$E$4:$V$461,8,0)</f>
        <v>N/A</v>
      </c>
      <c r="H102" s="113" t="str">
        <f>VLOOKUP(B102,'PA GPS 2026 '!$E$4:$V$461,11,0)</f>
        <v>Pruebas de Aceptación (1. Formato Acta de Prueba de Desarrollo de Software GS03-F26 / Único entregable)</v>
      </c>
      <c r="I102" s="113">
        <f>VLOOKUP(B102,'PA GPS 2026 '!$E$4:$V$461,13,0)</f>
        <v>1</v>
      </c>
      <c r="J102" s="113" t="str">
        <f>VLOOKUP(B102,'PA GPS 2026 '!$E$4:$V$461,14,0)</f>
        <v>Númerica</v>
      </c>
      <c r="K102" s="114">
        <f>VLOOKUP(B102,'PA GPS 2026 '!$E$4:$V$461,16,0)</f>
        <v>46266</v>
      </c>
      <c r="L102" s="114">
        <f>VLOOKUP(B102,'PA GPS 2026 '!$E$4:$V$461,17,0)</f>
        <v>46325</v>
      </c>
      <c r="M102" s="113" t="str">
        <f>VLOOKUP(B102,'PA GPS 2026 '!$E$4:$V$461,18,0)</f>
        <v>20-OFICINA DE TECNOLOGÍA E INFORMÁTICA;
72-GRUPO DE TRABAJO DE ATENCION AL CIUDADANO</v>
      </c>
    </row>
    <row r="103" spans="1:13" ht="39" thickBot="1" x14ac:dyDescent="0.3">
      <c r="A103" s="133" t="str">
        <f>VLOOKUP(B103,'PA GPS 2026 '!$A$4:$D$461,4,0)</f>
        <v>Actividad propia</v>
      </c>
      <c r="B103" s="12" t="s">
        <v>282</v>
      </c>
      <c r="C103" s="194"/>
      <c r="D103" s="194" t="str">
        <f>VLOOKUP(B103,'PA GPS 2026 '!$E$4:$V$461,3,0)</f>
        <v>N/A</v>
      </c>
      <c r="E103" s="194" t="str">
        <f>VLOOKUP(B103,'PA GPS 2026 '!$E$4:$V$461,4,0)</f>
        <v>N/A</v>
      </c>
      <c r="F103" s="194" t="str">
        <f>VLOOKUP(B103,'PA GPS 2026 '!$E$4:$V$461,5,0)</f>
        <v>N/A</v>
      </c>
      <c r="G103" s="194" t="str">
        <f>VLOOKUP(B103,'PA GPS 2026 '!$E$4:$V$461,8,0)</f>
        <v>N/A</v>
      </c>
      <c r="H103" s="113" t="str">
        <f>VLOOKUP(B103,'PA GPS 2026 '!$E$4:$V$461,11,0)</f>
        <v>Realizar manuales y capacitar a los usuarios (1. Formato Manual Técnico GS03-F22 y 2. Formato Manual de Usuario GS03-F24 nuevo o actualizado  3. Registro de Capacitación)</v>
      </c>
      <c r="I103" s="113">
        <f>VLOOKUP(B103,'PA GPS 2026 '!$E$4:$V$461,13,0)</f>
        <v>1</v>
      </c>
      <c r="J103" s="113" t="str">
        <f>VLOOKUP(B103,'PA GPS 2026 '!$E$4:$V$461,14,0)</f>
        <v>Númerica</v>
      </c>
      <c r="K103" s="114">
        <f>VLOOKUP(B103,'PA GPS 2026 '!$E$4:$V$461,16,0)</f>
        <v>46329</v>
      </c>
      <c r="L103" s="114">
        <f>VLOOKUP(B103,'PA GPS 2026 '!$E$4:$V$461,17,0)</f>
        <v>46356</v>
      </c>
      <c r="M103" s="113" t="str">
        <f>VLOOKUP(B103,'PA GPS 2026 '!$E$4:$V$461,18,0)</f>
        <v>20-OFICINA DE TECNOLOGÍA E INFORMÁTICA;
72-GRUPO DE TRABAJO DE ATENCION AL CIUDADANO</v>
      </c>
    </row>
    <row r="104" spans="1:13" s="8" customFormat="1" ht="39" thickBot="1" x14ac:dyDescent="0.3">
      <c r="A104" s="133" t="str">
        <f>VLOOKUP(B104,'PA GPS 2026 '!$A$4:$D$461,4,0)</f>
        <v>Actividad propia</v>
      </c>
      <c r="B104" s="12" t="s">
        <v>283</v>
      </c>
      <c r="C104" s="196"/>
      <c r="D104" s="196" t="str">
        <f>VLOOKUP(B104,'PA GPS 2026 '!$E$4:$V$461,3,0)</f>
        <v>N/A</v>
      </c>
      <c r="E104" s="196" t="str">
        <f>VLOOKUP(B104,'PA GPS 2026 '!$E$4:$V$461,4,0)</f>
        <v>N/A</v>
      </c>
      <c r="F104" s="196" t="str">
        <f>VLOOKUP(B104,'PA GPS 2026 '!$E$4:$V$461,5,0)</f>
        <v>N/A</v>
      </c>
      <c r="G104" s="196" t="str">
        <f>VLOOKUP(B104,'PA GPS 2026 '!$E$4:$V$461,8,0)</f>
        <v>N/A</v>
      </c>
      <c r="H104" s="113" t="str">
        <f>VLOOKUP(B104,'PA GPS 2026 '!$E$4:$V$461,11,0)</f>
        <v>Realizar cierre del proyecto (1. Formato Arquitectura de Software GS03F21 actualizado, 2. Formato Acta de Entrega de Desarrollo de Software GS03-F25)</v>
      </c>
      <c r="I104" s="113">
        <f>VLOOKUP(B104,'PA GPS 2026 '!$E$4:$V$461,13,0)</f>
        <v>1</v>
      </c>
      <c r="J104" s="113" t="str">
        <f>VLOOKUP(B104,'PA GPS 2026 '!$E$4:$V$461,14,0)</f>
        <v>Númerica</v>
      </c>
      <c r="K104" s="114">
        <f>VLOOKUP(B104,'PA GPS 2026 '!$E$4:$V$461,16,0)</f>
        <v>46357</v>
      </c>
      <c r="L104" s="114">
        <f>VLOOKUP(B104,'PA GPS 2026 '!$E$4:$V$461,17,0)</f>
        <v>46370</v>
      </c>
      <c r="M104" s="113" t="str">
        <f>VLOOKUP(B104,'PA GPS 2026 '!$E$4:$V$461,18,0)</f>
        <v>20-OFICINA DE TECNOLOGÍA E INFORMÁTICA;
72-GRUPO DE TRABAJO DE ATENCION AL CIUDADANO</v>
      </c>
    </row>
    <row r="105" spans="1:13" ht="26.25" thickBot="1" x14ac:dyDescent="0.3">
      <c r="A105" s="133" t="str">
        <f>VLOOKUP(B105,'PA GPS 2026 '!$A$4:$D$461,4,0)</f>
        <v>Producto</v>
      </c>
      <c r="B105" s="12" t="s">
        <v>284</v>
      </c>
      <c r="C105" s="195" t="str">
        <f>VLOOKUP(B105,'PA GPS 2026 '!$E$4:$V$461,10,0)</f>
        <v>Cierre de brechas MIPG</v>
      </c>
      <c r="D105" s="195" t="str">
        <f>VLOOKUP(B105,'PA GPS 2026 '!$E$4:$V$461,3,0)</f>
        <v>Fortalecer el Sistema Integral de Gestión Institucional en el marco del Modelo Integrado de Planeación y gestión para mejorar la prestación del servicio.</v>
      </c>
      <c r="E105" s="195" t="str">
        <f>VLOOKUP(B105,'PA GPS 2026 '!$E$4:$V$461,4,0)</f>
        <v xml:space="preserve">Cumplimiento de productos del PAI asociados a Fortacer el Sistema Integral de Gestión Institucional para mejorar la prestación del servicio. 
</v>
      </c>
      <c r="F105" s="195" t="str">
        <f>VLOOKUP(B105,'PA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5" s="195" t="str">
        <f>VLOOKUP(B105,'PA GPS 2026 '!$E$4:$V$461,8,0)</f>
        <v>C-3599-0200-5-53105b</v>
      </c>
      <c r="H105" s="113" t="str">
        <f>VLOOKUP(B105,'PA GPS 2026 '!$E$4:$V$461,11,0)</f>
        <v>Estrategia de Relacionamiento con la Ciudadanía de la SIC implementada. (Informe trimestral de seguimiento al plan de trabajo).</v>
      </c>
      <c r="I105" s="113">
        <f>VLOOKUP(B105,'PA GPS 2026 '!$E$4:$V$461,13,0)</f>
        <v>100</v>
      </c>
      <c r="J105" s="113" t="str">
        <f>VLOOKUP(B105,'PA GPS 2026 '!$E$4:$V$461,14,0)</f>
        <v>Porcentual</v>
      </c>
      <c r="K105" s="114">
        <f>VLOOKUP(B105,'PA GPS 2026 '!$E$4:$V$461,16,0)</f>
        <v>46037</v>
      </c>
      <c r="L105" s="114">
        <f>VLOOKUP(B105,'PA GPS 2026 '!$E$4:$V$461,17,0)</f>
        <v>46371</v>
      </c>
      <c r="M105" s="113" t="str">
        <f>VLOOKUP(B105,'PA GPS 2026 '!$E$4:$V$461,18,0)</f>
        <v>72-GRUPO DE TRABAJO DE ATENCION AL CIUDADANO</v>
      </c>
    </row>
    <row r="106" spans="1:13" s="8" customFormat="1" ht="26.25" thickBot="1" x14ac:dyDescent="0.3">
      <c r="A106" s="133" t="str">
        <f>VLOOKUP(B106,'PA GPS 2026 '!$A$4:$D$461,4,0)</f>
        <v>Actividad propia</v>
      </c>
      <c r="B106" s="12" t="s">
        <v>285</v>
      </c>
      <c r="C106" s="194"/>
      <c r="D106" s="194" t="str">
        <f>VLOOKUP(B106,'PA GPS 2026 '!$E$4:$V$461,3,0)</f>
        <v>N/A</v>
      </c>
      <c r="E106" s="194" t="str">
        <f>VLOOKUP(B106,'PA GPS 2026 '!$E$4:$V$461,4,0)</f>
        <v>N/A</v>
      </c>
      <c r="F106" s="194" t="str">
        <f>VLOOKUP(B106,'PA GPS 2026 '!$E$4:$V$461,5,0)</f>
        <v>N/A</v>
      </c>
      <c r="G106" s="194" t="str">
        <f>VLOOKUP(B106,'PA GPS 2026 '!$E$4:$V$461,8,0)</f>
        <v>N/A</v>
      </c>
      <c r="H106" s="113" t="str">
        <f>VLOOKUP(B106,'PA GPS 2026 '!$E$4:$V$461,11,0)</f>
        <v>Diseñar la Estrategia de Relacionamiento con la Ciudadanía de la SIC 2026 que incluya el plan de trabajo para su ejecución (Documento de estrategia y plan de trabajo).</v>
      </c>
      <c r="I106" s="113">
        <f>VLOOKUP(B106,'PA GPS 2026 '!$E$4:$V$461,13,0)</f>
        <v>1</v>
      </c>
      <c r="J106" s="113" t="str">
        <f>VLOOKUP(B106,'PA GPS 2026 '!$E$4:$V$461,14,0)</f>
        <v>Númerica</v>
      </c>
      <c r="K106" s="114">
        <f>VLOOKUP(B106,'PA GPS 2026 '!$E$4:$V$461,16,0)</f>
        <v>46037</v>
      </c>
      <c r="L106" s="114">
        <f>VLOOKUP(B106,'PA GPS 2026 '!$E$4:$V$461,17,0)</f>
        <v>46073</v>
      </c>
      <c r="M106" s="113" t="str">
        <f>VLOOKUP(B106,'PA GPS 2026 '!$E$4:$V$461,18,0)</f>
        <v>72-GRUPO DE TRABAJO DE ATENCION AL CIUDADANO</v>
      </c>
    </row>
    <row r="107" spans="1:13" s="8" customFormat="1" ht="26.25" thickBot="1" x14ac:dyDescent="0.3">
      <c r="A107" s="133" t="str">
        <f>VLOOKUP(B107,'PA GPS 2026 '!$A$4:$D$461,4,0)</f>
        <v>Actividad propia</v>
      </c>
      <c r="B107" s="12" t="s">
        <v>286</v>
      </c>
      <c r="C107" s="196"/>
      <c r="D107" s="196" t="str">
        <f>VLOOKUP(B107,'PA GPS 2026 '!$E$4:$V$461,3,0)</f>
        <v>N/A</v>
      </c>
      <c r="E107" s="196" t="str">
        <f>VLOOKUP(B107,'PA GPS 2026 '!$E$4:$V$461,4,0)</f>
        <v>N/A</v>
      </c>
      <c r="F107" s="196" t="str">
        <f>VLOOKUP(B107,'PA GPS 2026 '!$E$4:$V$461,5,0)</f>
        <v>N/A</v>
      </c>
      <c r="G107" s="196" t="str">
        <f>VLOOKUP(B107,'PA GPS 2026 '!$E$4:$V$461,8,0)</f>
        <v>N/A</v>
      </c>
      <c r="H107" s="113" t="str">
        <f>VLOOKUP(B107,'PA GPS 2026 '!$E$4:$V$461,11,0)</f>
        <v>Ejecutar el plan de trabajo de la Estrategia de Relacionamiento con la Ciudadanía SIC 2026 (Informe trimestral de seguimiento al plan de trabajo).</v>
      </c>
      <c r="I107" s="113">
        <f>VLOOKUP(B107,'PA GPS 2026 '!$E$4:$V$461,13,0)</f>
        <v>100</v>
      </c>
      <c r="J107" s="113" t="str">
        <f>VLOOKUP(B107,'PA GPS 2026 '!$E$4:$V$461,14,0)</f>
        <v>Porcentual</v>
      </c>
      <c r="K107" s="114">
        <f>VLOOKUP(B107,'PA GPS 2026 '!$E$4:$V$461,16,0)</f>
        <v>46083</v>
      </c>
      <c r="L107" s="114">
        <f>VLOOKUP(B107,'PA GPS 2026 '!$E$4:$V$461,17,0)</f>
        <v>46371</v>
      </c>
      <c r="M107" s="113" t="str">
        <f>VLOOKUP(B107,'PA GPS 2026 '!$E$4:$V$461,18,0)</f>
        <v>72-GRUPO DE TRABAJO DE ATENCION AL CIUDADANO</v>
      </c>
    </row>
    <row r="108" spans="1:13" ht="26.25" thickBot="1" x14ac:dyDescent="0.3">
      <c r="A108" s="133" t="str">
        <f>VLOOKUP(B108,'PA GPS 2026 '!$A$4:$D$461,4,0)</f>
        <v>Producto</v>
      </c>
      <c r="B108" s="12" t="s">
        <v>287</v>
      </c>
      <c r="C108" s="195" t="str">
        <f>VLOOKUP(B108,'PA GPS 2026 '!$E$4:$V$461,10,0)</f>
        <v>Cierre de brechas MIPG;
PND - 5-31-5-b- Convergencia regional - Entidades públicas territoriales y nacionales fortalecidas;
PES - Transformación Institucional</v>
      </c>
      <c r="D108" s="195" t="str">
        <f>VLOOKUP(B108,'PA GPS 2026 '!$E$4:$V$461,3,0)</f>
        <v>Fortalecer el Sistema Integral de Gestión Institucional en el marco del Modelo Integrado de Planeación y gestión para mejorar la prestación del servicio.</v>
      </c>
      <c r="E108" s="195" t="str">
        <f>VLOOKUP(B108,'PA GPS 2026 '!$E$4:$V$461,4,0)</f>
        <v xml:space="preserve">Cumplimiento de productos del PAI asociados a Fortacer el Sistema Integral de Gestión Institucional para mejorar la prestación del servicio. 
</v>
      </c>
      <c r="F108" s="195" t="str">
        <f>VLOOKUP(B108,'PA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8" s="195" t="str">
        <f>VLOOKUP(B108,'PA GPS 2026 '!$E$4:$V$461,8,0)</f>
        <v>C-3599-0200-5-53105b</v>
      </c>
      <c r="H108" s="113" t="str">
        <f>VLOOKUP(B108,'PA GPS 2026 '!$E$4:$V$461,11,0)</f>
        <v>Estrategia de participación ciudadana en la SIC  implementada (Informe de seguimiento al plan de trabajo con evidencias).</v>
      </c>
      <c r="I108" s="113">
        <f>VLOOKUP(B108,'PA GPS 2026 '!$E$4:$V$461,13,0)</f>
        <v>13</v>
      </c>
      <c r="J108" s="113" t="str">
        <f>VLOOKUP(B108,'PA GPS 2026 '!$E$4:$V$461,14,0)</f>
        <v>Porcentual</v>
      </c>
      <c r="K108" s="114">
        <f>VLOOKUP(B108,'PA GPS 2026 '!$E$4:$V$461,16,0)</f>
        <v>46037</v>
      </c>
      <c r="L108" s="114">
        <f>VLOOKUP(B108,'PA GPS 2026 '!$E$4:$V$461,17,0)</f>
        <v>46370</v>
      </c>
      <c r="M108" s="113" t="str">
        <f>VLOOKUP(B108,'PA GPS 2026 '!$E$4:$V$461,18,0)</f>
        <v>72-GRUPO DE TRABAJO DE ATENCION AL CIUDADANO</v>
      </c>
    </row>
    <row r="109" spans="1:13" ht="26.25" thickBot="1" x14ac:dyDescent="0.3">
      <c r="A109" s="133" t="str">
        <f>VLOOKUP(B109,'PA GPS 2026 '!$A$4:$D$461,4,0)</f>
        <v>Actividad propia</v>
      </c>
      <c r="B109" s="12" t="s">
        <v>288</v>
      </c>
      <c r="C109" s="194"/>
      <c r="D109" s="194" t="str">
        <f>VLOOKUP(B109,'PA GPS 2026 '!$E$4:$V$461,3,0)</f>
        <v>N/A</v>
      </c>
      <c r="E109" s="194" t="str">
        <f>VLOOKUP(B109,'PA GPS 2026 '!$E$4:$V$461,4,0)</f>
        <v>N/A</v>
      </c>
      <c r="F109" s="194" t="str">
        <f>VLOOKUP(B109,'PA GPS 2026 '!$E$4:$V$461,5,0)</f>
        <v>N/A</v>
      </c>
      <c r="G109" s="194" t="str">
        <f>VLOOKUP(B109,'PA GPS 2026 '!$E$4:$V$461,8,0)</f>
        <v>N/A</v>
      </c>
      <c r="H109" s="113" t="str">
        <f>VLOOKUP(B109,'PA GPS 2026 '!$E$4:$V$461,11,0)</f>
        <v>Diseñar la estrategia de participación ciudadanía SIC 2026 que incluya el plan de trabajo para su ejecución (Documento de estrategia)</v>
      </c>
      <c r="I109" s="113">
        <f>VLOOKUP(B109,'PA GPS 2026 '!$E$4:$V$461,13,0)</f>
        <v>1</v>
      </c>
      <c r="J109" s="113" t="str">
        <f>VLOOKUP(B109,'PA GPS 2026 '!$E$4:$V$461,14,0)</f>
        <v>Númerica</v>
      </c>
      <c r="K109" s="114">
        <f>VLOOKUP(B109,'PA GPS 2026 '!$E$4:$V$461,16,0)</f>
        <v>46037</v>
      </c>
      <c r="L109" s="114">
        <f>VLOOKUP(B109,'PA GPS 2026 '!$E$4:$V$461,17,0)</f>
        <v>46073</v>
      </c>
      <c r="M109" s="113" t="str">
        <f>VLOOKUP(B109,'PA GPS 2026 '!$E$4:$V$461,18,0)</f>
        <v>72-GRUPO DE TRABAJO DE ATENCION AL CIUDADANO</v>
      </c>
    </row>
    <row r="110" spans="1:13" ht="26.25" thickBot="1" x14ac:dyDescent="0.3">
      <c r="A110" s="133" t="str">
        <f>VLOOKUP(B110,'PA GPS 2026 '!$A$4:$D$461,4,0)</f>
        <v>Actividad propia</v>
      </c>
      <c r="B110" s="12" t="s">
        <v>289</v>
      </c>
      <c r="C110" s="196"/>
      <c r="D110" s="196" t="str">
        <f>VLOOKUP(B110,'PA GPS 2026 '!$E$4:$V$461,3,0)</f>
        <v>N/A</v>
      </c>
      <c r="E110" s="196" t="str">
        <f>VLOOKUP(B110,'PA GPS 2026 '!$E$4:$V$461,4,0)</f>
        <v>N/A</v>
      </c>
      <c r="F110" s="196" t="str">
        <f>VLOOKUP(B110,'PA GPS 2026 '!$E$4:$V$461,5,0)</f>
        <v>N/A</v>
      </c>
      <c r="G110" s="196" t="str">
        <f>VLOOKUP(B110,'PA GPS 2026 '!$E$4:$V$461,8,0)</f>
        <v>N/A</v>
      </c>
      <c r="H110" s="113" t="str">
        <f>VLOOKUP(B110,'PA GPS 2026 '!$E$4:$V$461,11,0)</f>
        <v>Ejecutar el plan de trabajo de la estrategia  (Informe trimestral de seguimiento al plan de trabajo).</v>
      </c>
      <c r="I110" s="113">
        <f>VLOOKUP(B110,'PA GPS 2026 '!$E$4:$V$461,13,0)</f>
        <v>100</v>
      </c>
      <c r="J110" s="113" t="str">
        <f>VLOOKUP(B110,'PA GPS 2026 '!$E$4:$V$461,14,0)</f>
        <v>Porcentual</v>
      </c>
      <c r="K110" s="114">
        <f>VLOOKUP(B110,'PA GPS 2026 '!$E$4:$V$461,16,0)</f>
        <v>46083</v>
      </c>
      <c r="L110" s="114">
        <f>VLOOKUP(B110,'PA GPS 2026 '!$E$4:$V$461,17,0)</f>
        <v>46370</v>
      </c>
      <c r="M110" s="113" t="str">
        <f>VLOOKUP(B110,'PA GPS 2026 '!$E$4:$V$461,18,0)</f>
        <v>72-GRUPO DE TRABAJO DE ATENCION AL CIUDADANO</v>
      </c>
    </row>
    <row r="111" spans="1:13" s="8" customFormat="1" ht="26.25" thickBot="1" x14ac:dyDescent="0.3">
      <c r="A111" s="133" t="str">
        <f>VLOOKUP(B111,'PA GPS 2026 '!$A$4:$D$461,4,0)</f>
        <v>Producto</v>
      </c>
      <c r="B111" s="12" t="s">
        <v>140</v>
      </c>
      <c r="C111" s="195" t="str">
        <f>VLOOKUP(B111,'PA GPS 2026 '!$E$4:$V$461,10,0)</f>
        <v>N/A</v>
      </c>
      <c r="D111" s="195" t="str">
        <f>VLOOKUP(B111,'PA GPS 2026 '!$E$4:$V$461,3,0)</f>
        <v xml:space="preserve">Promover el enfoque preventivo, diferencial y territorial en el que hacer misional de la entidad 
</v>
      </c>
      <c r="E111" s="195" t="str">
        <f>VLOOKUP(B111,'PA GPS 2026 '!$E$4:$V$461,4,0)</f>
        <v xml:space="preserve">Cumplimiento de productos del PAI asociados a Promover el enfoque preventivo, diferencial y territorial en el que hacer misional de la entidad 
</v>
      </c>
      <c r="F111" s="195" t="str">
        <f>VLOOKUP(B111,'PA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11" s="195" t="str">
        <f>VLOOKUP(B111,'PA GPS 2026 '!$E$4:$V$461,8,0)</f>
        <v>C-3599-0200-12-53105b</v>
      </c>
      <c r="H111" s="113" t="str">
        <f>VLOOKUP(B111,'PA GPS 2026 '!$E$4:$V$461,11,0)</f>
        <v>Estrategia de comunicación externa fortaleciendo el  conocimiento y posicionamiento de la entidad, implementada ( informe de implementación)</v>
      </c>
      <c r="I111" s="113">
        <f>VLOOKUP(B111,'PA GPS 2026 '!$E$4:$V$461,13,0)</f>
        <v>100</v>
      </c>
      <c r="J111" s="113" t="str">
        <f>VLOOKUP(B111,'PA GPS 2026 '!$E$4:$V$461,14,0)</f>
        <v>Porcentual</v>
      </c>
      <c r="K111" s="114">
        <f>VLOOKUP(B111,'PA GPS 2026 '!$E$4:$V$461,16,0)</f>
        <v>46069</v>
      </c>
      <c r="L111" s="114">
        <f>VLOOKUP(B111,'PA GPS 2026 '!$E$4:$V$461,17,0)</f>
        <v>46374</v>
      </c>
      <c r="M111" s="113" t="str">
        <f>VLOOKUP(B111,'PA GPS 2026 '!$E$4:$V$461,18,0)</f>
        <v>73-GRUPO DE TRABAJO DE COMUNICACION</v>
      </c>
    </row>
    <row r="112" spans="1:13" ht="54.75" customHeight="1" thickBot="1" x14ac:dyDescent="0.3">
      <c r="A112" s="133" t="str">
        <f>VLOOKUP(B112,'PA GPS 2026 '!$A$4:$D$461,4,0)</f>
        <v>Actividad propia</v>
      </c>
      <c r="B112" s="12" t="s">
        <v>142</v>
      </c>
      <c r="C112" s="194"/>
      <c r="D112" s="194" t="str">
        <f>VLOOKUP(B112,'PA GPS 2026 '!$E$4:$V$461,3,0)</f>
        <v>N/A</v>
      </c>
      <c r="E112" s="194" t="str">
        <f>VLOOKUP(B112,'PA GPS 2026 '!$E$4:$V$461,4,0)</f>
        <v>N/A</v>
      </c>
      <c r="F112" s="194" t="str">
        <f>VLOOKUP(B112,'PA GPS 2026 '!$E$4:$V$461,5,0)</f>
        <v>N/A</v>
      </c>
      <c r="G112" s="194" t="str">
        <f>VLOOKUP(B112,'PA GPS 2026 '!$E$4:$V$461,8,0)</f>
        <v>N/A</v>
      </c>
      <c r="H112" s="113" t="str">
        <f>VLOOKUP(B112,'PA GPS 2026 '!$E$4:$V$461,11,0)</f>
        <v>Diseñar y consolidar la estrategia integral de difusión nacional que fortalezca el conocimiento, la visibilidad y el posicionamiento de la Entidad a nivel nacional,, mediante la estructuración de un plan de trabajo unificado para su ejecución(documento de estrategia y plan de trabajo).</v>
      </c>
      <c r="I112" s="113">
        <f>VLOOKUP(B112,'PA GPS 2026 '!$E$4:$V$461,13,0)</f>
        <v>1</v>
      </c>
      <c r="J112" s="113" t="str">
        <f>VLOOKUP(B112,'PA GPS 2026 '!$E$4:$V$461,14,0)</f>
        <v>Númerica</v>
      </c>
      <c r="K112" s="114">
        <f>VLOOKUP(B112,'PA GPS 2026 '!$E$4:$V$461,16,0)</f>
        <v>46069</v>
      </c>
      <c r="L112" s="114">
        <f>VLOOKUP(B112,'PA GPS 2026 '!$E$4:$V$461,17,0)</f>
        <v>46080</v>
      </c>
      <c r="M112" s="113" t="str">
        <f>VLOOKUP(B112,'PA GPS 2026 '!$E$4:$V$461,18,0)</f>
        <v>73-GRUPO DE TRABAJO DE COMUNICACION</v>
      </c>
    </row>
    <row r="113" spans="1:13" s="8" customFormat="1" ht="26.25" thickBot="1" x14ac:dyDescent="0.3">
      <c r="A113" s="133" t="str">
        <f>VLOOKUP(B113,'PA GPS 2026 '!$A$4:$D$461,4,0)</f>
        <v>Actividad propia</v>
      </c>
      <c r="B113" s="12" t="s">
        <v>143</v>
      </c>
      <c r="C113" s="194"/>
      <c r="D113" s="194" t="str">
        <f>VLOOKUP(B113,'PA GPS 2026 '!$E$4:$V$461,3,0)</f>
        <v>N/A</v>
      </c>
      <c r="E113" s="194" t="str">
        <f>VLOOKUP(B113,'PA GPS 2026 '!$E$4:$V$461,4,0)</f>
        <v>N/A</v>
      </c>
      <c r="F113" s="194" t="str">
        <f>VLOOKUP(B113,'PA GPS 2026 '!$E$4:$V$461,5,0)</f>
        <v>N/A</v>
      </c>
      <c r="G113" s="194" t="str">
        <f>VLOOKUP(B113,'PA GPS 2026 '!$E$4:$V$461,8,0)</f>
        <v>N/A</v>
      </c>
      <c r="H113" s="113" t="str">
        <f>VLOOKUP(B113,'PA GPS 2026 '!$E$4:$V$461,11,0)</f>
        <v>Ejecutar el plan de trabajo de comunicaciones externas (informe de avance plan de trabajo).</v>
      </c>
      <c r="I113" s="113">
        <f>VLOOKUP(B113,'PA GPS 2026 '!$E$4:$V$461,13,0)</f>
        <v>100</v>
      </c>
      <c r="J113" s="113" t="str">
        <f>VLOOKUP(B113,'PA GPS 2026 '!$E$4:$V$461,14,0)</f>
        <v>Porcentual</v>
      </c>
      <c r="K113" s="114">
        <f>VLOOKUP(B113,'PA GPS 2026 '!$E$4:$V$461,16,0)</f>
        <v>46083</v>
      </c>
      <c r="L113" s="114">
        <f>VLOOKUP(B113,'PA GPS 2026 '!$E$4:$V$461,17,0)</f>
        <v>46374</v>
      </c>
      <c r="M113" s="113" t="str">
        <f>VLOOKUP(B113,'PA GPS 2026 '!$E$4:$V$461,18,0)</f>
        <v>73-GRUPO DE TRABAJO DE COMUNICACION</v>
      </c>
    </row>
    <row r="114" spans="1:13" ht="54.75" customHeight="1" thickBot="1" x14ac:dyDescent="0.3">
      <c r="A114" s="133" t="str">
        <f>VLOOKUP(B114,'PA GPS 2026 '!$A$4:$D$461,4,0)</f>
        <v>Actividad propia</v>
      </c>
      <c r="B114" s="12" t="s">
        <v>1061</v>
      </c>
      <c r="C114" s="196"/>
      <c r="D114" s="196" t="str">
        <f>VLOOKUP(B114,'PA GPS 2026 '!$E$4:$V$461,3,0)</f>
        <v>N/A</v>
      </c>
      <c r="E114" s="196" t="str">
        <f>VLOOKUP(B114,'PA GPS 2026 '!$E$4:$V$461,4,0)</f>
        <v>N/A</v>
      </c>
      <c r="F114" s="196" t="str">
        <f>VLOOKUP(B114,'PA GPS 2026 '!$E$4:$V$461,5,0)</f>
        <v>N/A</v>
      </c>
      <c r="G114" s="196" t="str">
        <f>VLOOKUP(B114,'PA GPS 2026 '!$E$4:$V$461,8,0)</f>
        <v>N/A</v>
      </c>
      <c r="H114" s="113" t="str">
        <f>VLOOKUP(B114,'PA GPS 2026 '!$E$4:$V$461,11,0)</f>
        <v>Elaborar informe de los resultados de la implementación de la estrategia de fortalecimiento (informe de resultados de la implementación).</v>
      </c>
      <c r="I114" s="113">
        <f>VLOOKUP(B114,'PA GPS 2026 '!$E$4:$V$461,13,0)</f>
        <v>1</v>
      </c>
      <c r="J114" s="113" t="str">
        <f>VLOOKUP(B114,'PA GPS 2026 '!$E$4:$V$461,14,0)</f>
        <v>Númerica</v>
      </c>
      <c r="K114" s="114">
        <f>VLOOKUP(B114,'PA GPS 2026 '!$E$4:$V$461,16,0)</f>
        <v>46204</v>
      </c>
      <c r="L114" s="114">
        <f>VLOOKUP(B114,'PA GPS 2026 '!$E$4:$V$461,17,0)</f>
        <v>46374</v>
      </c>
      <c r="M114" s="113" t="str">
        <f>VLOOKUP(B114,'PA GPS 2026 '!$E$4:$V$461,18,0)</f>
        <v>73-GRUPO DE TRABAJO DE COMUNICACION</v>
      </c>
    </row>
    <row r="115" spans="1:13" s="8" customFormat="1" ht="26.25" thickBot="1" x14ac:dyDescent="0.3">
      <c r="A115" s="133" t="str">
        <f>VLOOKUP(B115,'PA GPS 2026 '!$A$4:$D$461,4,0)</f>
        <v>Producto</v>
      </c>
      <c r="B115" s="12" t="s">
        <v>144</v>
      </c>
      <c r="C115" s="195" t="str">
        <f>VLOOKUP(B115,'PA GPS 2026 '!$E$4:$V$461,10,0)</f>
        <v>N/A</v>
      </c>
      <c r="D115" s="195" t="str">
        <f>VLOOKUP(B115,'PA GPS 2026 '!$E$4:$V$461,3,0)</f>
        <v xml:space="preserve">Fortalecer la gestión de la información, el conocimiento y la innovación para optimizar la capacidad institucional 
</v>
      </c>
      <c r="E115" s="195" t="str">
        <f>VLOOKUP(B115,'PA GPS 2026 '!$E$4:$V$461,4,0)</f>
        <v xml:space="preserve">Cumplimiento de productos del PAI asociados a Fortalecer la gestión de la información, el conocimiento y la innovación para optimizar la capacidad institucional 
</v>
      </c>
      <c r="F115" s="195" t="str">
        <f>VLOOKUP(B115,'PA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15" s="195" t="str">
        <f>VLOOKUP(B115,'PA GPS 2026 '!$E$4:$V$461,8,0)</f>
        <v>C-3599-0200-12-53105b</v>
      </c>
      <c r="H115" s="113" t="str">
        <f>VLOOKUP(B115,'PA GPS 2026 '!$E$4:$V$461,11,0)</f>
        <v>Sistema para seguimiento de las solicitudes de eventos institucionales y de los procesos digitales externos, operando- (Formato Acta de Entrega de Desarrollo de Software GS03-F25)</v>
      </c>
      <c r="I115" s="113">
        <f>VLOOKUP(B115,'PA GPS 2026 '!$E$4:$V$461,13,0)</f>
        <v>100</v>
      </c>
      <c r="J115" s="113" t="str">
        <f>VLOOKUP(B115,'PA GPS 2026 '!$E$4:$V$461,14,0)</f>
        <v>Porcentual</v>
      </c>
      <c r="K115" s="114">
        <f>VLOOKUP(B115,'PA GPS 2026 '!$E$4:$V$461,16,0)</f>
        <v>46055</v>
      </c>
      <c r="L115" s="114">
        <f>VLOOKUP(B115,'PA GPS 2026 '!$E$4:$V$461,17,0)</f>
        <v>46353</v>
      </c>
      <c r="M115" s="113" t="str">
        <f>VLOOKUP(B115,'PA GPS 2026 '!$E$4:$V$461,18,0)</f>
        <v>20-OFICINA DE TECNOLOGÍA E INFORMÁTICA;
73-GRUPO DE TRABAJO DE COMUNICACION</v>
      </c>
    </row>
    <row r="116" spans="1:13" ht="60.75" customHeight="1" thickBot="1" x14ac:dyDescent="0.3">
      <c r="A116" s="133" t="str">
        <f>VLOOKUP(B116,'PA GPS 2026 '!$A$4:$D$461,4,0)</f>
        <v>Actividad propia</v>
      </c>
      <c r="B116" s="12" t="s">
        <v>145</v>
      </c>
      <c r="C116" s="194"/>
      <c r="D116" s="194" t="str">
        <f>VLOOKUP(B116,'PA GPS 2026 '!$E$4:$V$461,3,0)</f>
        <v>N/A</v>
      </c>
      <c r="E116" s="194" t="str">
        <f>VLOOKUP(B116,'PA GPS 2026 '!$E$4:$V$461,4,0)</f>
        <v>N/A</v>
      </c>
      <c r="F116" s="194" t="str">
        <f>VLOOKUP(B116,'PA GPS 2026 '!$E$4:$V$461,5,0)</f>
        <v>N/A</v>
      </c>
      <c r="G116" s="194" t="str">
        <f>VLOOKUP(B116,'PA GPS 2026 '!$E$4:$V$461,8,0)</f>
        <v>N/A</v>
      </c>
      <c r="H116" s="113" t="str">
        <f>VLOOKUP(B116,'PA GPS 2026 '!$E$4:$V$461,11,0)</f>
        <v>Elaborar y aprobar requerimiento (1. Formato Solicitud de Requerimientos a Sistemas de Información GS03-F18 2. Formato Lista de Chequeo de Requisitos de Seguridad de la Información GS03-F27 )</v>
      </c>
      <c r="I116" s="113">
        <f>VLOOKUP(B116,'PA GPS 2026 '!$E$4:$V$461,13,0)</f>
        <v>1</v>
      </c>
      <c r="J116" s="113" t="str">
        <f>VLOOKUP(B116,'PA GPS 2026 '!$E$4:$V$461,14,0)</f>
        <v>Númerica</v>
      </c>
      <c r="K116" s="114">
        <f>VLOOKUP(B116,'PA GPS 2026 '!$E$4:$V$461,16,0)</f>
        <v>46055</v>
      </c>
      <c r="L116" s="114">
        <f>VLOOKUP(B116,'PA GPS 2026 '!$E$4:$V$461,17,0)</f>
        <v>46080</v>
      </c>
      <c r="M116" s="113" t="str">
        <f>VLOOKUP(B116,'PA GPS 2026 '!$E$4:$V$461,18,0)</f>
        <v>20-OFICINA DE TECNOLOGÍA E INFORMÁTICA;
73-GRUPO DE TRABAJO DE COMUNICACION</v>
      </c>
    </row>
    <row r="117" spans="1:13" s="8" customFormat="1" ht="39" thickBot="1" x14ac:dyDescent="0.3">
      <c r="A117" s="133" t="str">
        <f>VLOOKUP(B117,'PA GPS 2026 '!$A$4:$D$461,4,0)</f>
        <v>Actividad propia</v>
      </c>
      <c r="B117" s="12" t="s">
        <v>146</v>
      </c>
      <c r="C117" s="194"/>
      <c r="D117" s="194" t="str">
        <f>VLOOKUP(B117,'PA GPS 2026 '!$E$4:$V$461,3,0)</f>
        <v>N/A</v>
      </c>
      <c r="E117" s="194" t="str">
        <f>VLOOKUP(B117,'PA GPS 2026 '!$E$4:$V$461,4,0)</f>
        <v>N/A</v>
      </c>
      <c r="F117" s="194" t="str">
        <f>VLOOKUP(B117,'PA GPS 2026 '!$E$4:$V$461,5,0)</f>
        <v>N/A</v>
      </c>
      <c r="G117" s="194" t="str">
        <f>VLOOKUP(B117,'PA GPS 2026 '!$E$4:$V$461,8,0)</f>
        <v>N/A</v>
      </c>
      <c r="H117" s="113" t="str">
        <f>VLOOKUP(B117,'PA GPS 2026 '!$E$4:$V$461,11,0)</f>
        <v>Planeary gestionar la solución  (1. Reporte planeación de tareas, línea base de requerimientos (historias de usuario) y entregables  en la herramienta devops 2. plan de pruebas diseñado y registrado en la herramienta devops)</v>
      </c>
      <c r="I117" s="113">
        <f>VLOOKUP(B117,'PA GPS 2026 '!$E$4:$V$461,13,0)</f>
        <v>1</v>
      </c>
      <c r="J117" s="113" t="str">
        <f>VLOOKUP(B117,'PA GPS 2026 '!$E$4:$V$461,14,0)</f>
        <v>Númerica</v>
      </c>
      <c r="K117" s="114">
        <f>VLOOKUP(B117,'PA GPS 2026 '!$E$4:$V$461,16,0)</f>
        <v>46083</v>
      </c>
      <c r="L117" s="114">
        <f>VLOOKUP(B117,'PA GPS 2026 '!$E$4:$V$461,17,0)</f>
        <v>46294</v>
      </c>
      <c r="M117" s="113" t="str">
        <f>VLOOKUP(B117,'PA GPS 2026 '!$E$4:$V$461,18,0)</f>
        <v>20-OFICINA DE TECNOLOGÍA E INFORMÁTICA;
73-GRUPO DE TRABAJO DE COMUNICACION</v>
      </c>
    </row>
    <row r="118" spans="1:13" s="8" customFormat="1" ht="36.75" customHeight="1" thickBot="1" x14ac:dyDescent="0.3">
      <c r="A118" s="133" t="str">
        <f>VLOOKUP(B118,'PA GPS 2026 '!$A$4:$D$461,4,0)</f>
        <v>Actividad propia</v>
      </c>
      <c r="B118" s="12" t="s">
        <v>147</v>
      </c>
      <c r="C118" s="194"/>
      <c r="D118" s="194" t="str">
        <f>VLOOKUP(B118,'PA GPS 2026 '!$E$4:$V$461,3,0)</f>
        <v>N/A</v>
      </c>
      <c r="E118" s="194" t="str">
        <f>VLOOKUP(B118,'PA GPS 2026 '!$E$4:$V$461,4,0)</f>
        <v>N/A</v>
      </c>
      <c r="F118" s="194" t="str">
        <f>VLOOKUP(B118,'PA GPS 2026 '!$E$4:$V$461,5,0)</f>
        <v>N/A</v>
      </c>
      <c r="G118" s="194" t="str">
        <f>VLOOKUP(B118,'PA GPS 2026 '!$E$4:$V$461,8,0)</f>
        <v>N/A</v>
      </c>
      <c r="H118" s="113" t="str">
        <f>VLOOKUP(B118,'PA GPS 2026 '!$E$4:$V$461,11,0)</f>
        <v>Diseñar la solución (1. Diseño de arquitectura actualizada en la herramienta especializada de arquitectura / Único entregable)</v>
      </c>
      <c r="I118" s="113">
        <f>VLOOKUP(B118,'PA GPS 2026 '!$E$4:$V$461,13,0)</f>
        <v>1</v>
      </c>
      <c r="J118" s="113" t="str">
        <f>VLOOKUP(B118,'PA GPS 2026 '!$E$4:$V$461,14,0)</f>
        <v>Númerica</v>
      </c>
      <c r="K118" s="114">
        <f>VLOOKUP(B118,'PA GPS 2026 '!$E$4:$V$461,16,0)</f>
        <v>46097</v>
      </c>
      <c r="L118" s="114">
        <f>VLOOKUP(B118,'PA GPS 2026 '!$E$4:$V$461,17,0)</f>
        <v>46112</v>
      </c>
      <c r="M118" s="113" t="str">
        <f>VLOOKUP(B118,'PA GPS 2026 '!$E$4:$V$461,18,0)</f>
        <v>20-OFICINA DE TECNOLOGÍA E INFORMÁTICA;
73-GRUPO DE TRABAJO DE COMUNICACION</v>
      </c>
    </row>
    <row r="119" spans="1:13" ht="54" customHeight="1" thickBot="1" x14ac:dyDescent="0.3">
      <c r="A119" s="133" t="str">
        <f>VLOOKUP(B119,'PA GPS 2026 '!$A$4:$D$461,4,0)</f>
        <v>Actividad propia</v>
      </c>
      <c r="B119" s="12" t="s">
        <v>148</v>
      </c>
      <c r="C119" s="194"/>
      <c r="D119" s="194" t="str">
        <f>VLOOKUP(B119,'PA GPS 2026 '!$E$4:$V$461,3,0)</f>
        <v>N/A</v>
      </c>
      <c r="E119" s="194" t="str">
        <f>VLOOKUP(B119,'PA GPS 2026 '!$E$4:$V$461,4,0)</f>
        <v>N/A</v>
      </c>
      <c r="F119" s="194" t="str">
        <f>VLOOKUP(B119,'PA GPS 2026 '!$E$4:$V$461,5,0)</f>
        <v>N/A</v>
      </c>
      <c r="G119" s="194" t="str">
        <f>VLOOKUP(B119,'PA GPS 2026 '!$E$4:$V$461,8,0)</f>
        <v>N/A</v>
      </c>
      <c r="H119" s="113" t="str">
        <f>VLOOKUP(B119,'PA GPS 2026 '!$E$4:$V$461,11,0)</f>
        <v>Construir componentes de software (1.Captura de pantalla  de casos de prueba ejecutados para aceptación / Único entregable)</v>
      </c>
      <c r="I119" s="113">
        <f>VLOOKUP(B119,'PA GPS 2026 '!$E$4:$V$461,13,0)</f>
        <v>1</v>
      </c>
      <c r="J119" s="113" t="str">
        <f>VLOOKUP(B119,'PA GPS 2026 '!$E$4:$V$461,14,0)</f>
        <v>Númerica</v>
      </c>
      <c r="K119" s="114">
        <f>VLOOKUP(B119,'PA GPS 2026 '!$E$4:$V$461,16,0)</f>
        <v>46105</v>
      </c>
      <c r="L119" s="114">
        <f>VLOOKUP(B119,'PA GPS 2026 '!$E$4:$V$461,17,0)</f>
        <v>46325</v>
      </c>
      <c r="M119" s="113" t="str">
        <f>VLOOKUP(B119,'PA GPS 2026 '!$E$4:$V$461,18,0)</f>
        <v>20-OFICINA DE TECNOLOGÍA E INFORMÁTICA;
73-GRUPO DE TRABAJO DE COMUNICACION</v>
      </c>
    </row>
    <row r="120" spans="1:13" s="8" customFormat="1" ht="26.25" thickBot="1" x14ac:dyDescent="0.3">
      <c r="A120" s="133" t="str">
        <f>VLOOKUP(B120,'PA GPS 2026 '!$A$4:$D$461,4,0)</f>
        <v>Actividad propia</v>
      </c>
      <c r="B120" s="12" t="s">
        <v>1068</v>
      </c>
      <c r="C120" s="194"/>
      <c r="D120" s="194" t="str">
        <f>VLOOKUP(B120,'PA GPS 2026 '!$E$4:$V$461,3,0)</f>
        <v>N/A</v>
      </c>
      <c r="E120" s="194" t="str">
        <f>VLOOKUP(B120,'PA GPS 2026 '!$E$4:$V$461,4,0)</f>
        <v>N/A</v>
      </c>
      <c r="F120" s="194" t="str">
        <f>VLOOKUP(B120,'PA GPS 2026 '!$E$4:$V$461,5,0)</f>
        <v>N/A</v>
      </c>
      <c r="G120" s="194" t="str">
        <f>VLOOKUP(B120,'PA GPS 2026 '!$E$4:$V$461,8,0)</f>
        <v>N/A</v>
      </c>
      <c r="H120" s="113" t="str">
        <f>VLOOKUP(B120,'PA GPS 2026 '!$E$4:$V$461,11,0)</f>
        <v>Realizar pruebas de Aceptación (1. Formato Acta de Prueba de Desarrollo de Software GS03-F26 / Único entregable)</v>
      </c>
      <c r="I120" s="113">
        <f>VLOOKUP(B120,'PA GPS 2026 '!$E$4:$V$461,13,0)</f>
        <v>1</v>
      </c>
      <c r="J120" s="113" t="str">
        <f>VLOOKUP(B120,'PA GPS 2026 '!$E$4:$V$461,14,0)</f>
        <v>Númerica</v>
      </c>
      <c r="K120" s="114">
        <f>VLOOKUP(B120,'PA GPS 2026 '!$E$4:$V$461,16,0)</f>
        <v>46126</v>
      </c>
      <c r="L120" s="114">
        <f>VLOOKUP(B120,'PA GPS 2026 '!$E$4:$V$461,17,0)</f>
        <v>46336</v>
      </c>
      <c r="M120" s="113" t="str">
        <f>VLOOKUP(B120,'PA GPS 2026 '!$E$4:$V$461,18,0)</f>
        <v>20-OFICINA DE TECNOLOGÍA E INFORMÁTICA;
73-GRUPO DE TRABAJO DE COMUNICACION</v>
      </c>
    </row>
    <row r="121" spans="1:13" s="8" customFormat="1" ht="48" customHeight="1" thickBot="1" x14ac:dyDescent="0.3">
      <c r="A121" s="133" t="str">
        <f>VLOOKUP(B121,'PA GPS 2026 '!$A$4:$D$461,4,0)</f>
        <v>Actividad propia</v>
      </c>
      <c r="B121" s="12" t="s">
        <v>1070</v>
      </c>
      <c r="C121" s="194"/>
      <c r="D121" s="194" t="str">
        <f>VLOOKUP(B121,'PA GPS 2026 '!$E$4:$V$461,3,0)</f>
        <v>N/A</v>
      </c>
      <c r="E121" s="194" t="str">
        <f>VLOOKUP(B121,'PA GPS 2026 '!$E$4:$V$461,4,0)</f>
        <v>N/A</v>
      </c>
      <c r="F121" s="194" t="str">
        <f>VLOOKUP(B121,'PA GPS 2026 '!$E$4:$V$461,5,0)</f>
        <v>N/A</v>
      </c>
      <c r="G121" s="194" t="str">
        <f>VLOOKUP(B121,'PA GPS 2026 '!$E$4:$V$461,8,0)</f>
        <v>N/A</v>
      </c>
      <c r="H121" s="113" t="str">
        <f>VLOOKUP(B121,'PA GPS 2026 '!$E$4:$V$461,11,0)</f>
        <v>Realizar manuales y capacitar a los usuarios (1. Formato Manual Técnico GS03-F22 y 2. Formato Manual de Usuario GS03-F24 nuevo o actualizado  3. Registro de Capacitación)</v>
      </c>
      <c r="I121" s="113">
        <f>VLOOKUP(B121,'PA GPS 2026 '!$E$4:$V$461,13,0)</f>
        <v>1</v>
      </c>
      <c r="J121" s="113" t="str">
        <f>VLOOKUP(B121,'PA GPS 2026 '!$E$4:$V$461,14,0)</f>
        <v>Númerica</v>
      </c>
      <c r="K121" s="114">
        <f>VLOOKUP(B121,'PA GPS 2026 '!$E$4:$V$461,16,0)</f>
        <v>46147</v>
      </c>
      <c r="L121" s="114">
        <f>VLOOKUP(B121,'PA GPS 2026 '!$E$4:$V$461,17,0)</f>
        <v>46335</v>
      </c>
      <c r="M121" s="113" t="str">
        <f>VLOOKUP(B121,'PA GPS 2026 '!$E$4:$V$461,18,0)</f>
        <v>20-OFICINA DE TECNOLOGÍA E INFORMÁTICA;
73-GRUPO DE TRABAJO DE COMUNICACION</v>
      </c>
    </row>
    <row r="122" spans="1:13" s="8" customFormat="1" ht="48" customHeight="1" thickBot="1" x14ac:dyDescent="0.3">
      <c r="A122" s="133" t="str">
        <f>VLOOKUP(B122,'PA GPS 2026 '!$A$4:$D$461,4,0)</f>
        <v>Actividad propia</v>
      </c>
      <c r="B122" s="12" t="s">
        <v>1071</v>
      </c>
      <c r="C122" s="196"/>
      <c r="D122" s="196" t="str">
        <f>VLOOKUP(B122,'PA GPS 2026 '!$E$4:$V$461,3,0)</f>
        <v>N/A</v>
      </c>
      <c r="E122" s="196" t="str">
        <f>VLOOKUP(B122,'PA GPS 2026 '!$E$4:$V$461,4,0)</f>
        <v>N/A</v>
      </c>
      <c r="F122" s="196" t="str">
        <f>VLOOKUP(B122,'PA GPS 2026 '!$E$4:$V$461,5,0)</f>
        <v>N/A</v>
      </c>
      <c r="G122" s="196" t="str">
        <f>VLOOKUP(B122,'PA GPS 2026 '!$E$4:$V$461,8,0)</f>
        <v>N/A</v>
      </c>
      <c r="H122" s="113" t="str">
        <f>VLOOKUP(B122,'PA GPS 2026 '!$E$4:$V$461,11,0)</f>
        <v>Realizar cierre del proyecto (1. Formato Arquitectura de Software GS03F21 actualizado, 2. Formato Acta de Entrega de Desarrollo de Software GS03-F25)</v>
      </c>
      <c r="I122" s="113">
        <f>VLOOKUP(B122,'PA GPS 2026 '!$E$4:$V$461,13,0)</f>
        <v>1</v>
      </c>
      <c r="J122" s="113" t="str">
        <f>VLOOKUP(B122,'PA GPS 2026 '!$E$4:$V$461,14,0)</f>
        <v>Númerica</v>
      </c>
      <c r="K122" s="114">
        <f>VLOOKUP(B122,'PA GPS 2026 '!$E$4:$V$461,16,0)</f>
        <v>46329</v>
      </c>
      <c r="L122" s="114">
        <f>VLOOKUP(B122,'PA GPS 2026 '!$E$4:$V$461,17,0)</f>
        <v>46353</v>
      </c>
      <c r="M122" s="113" t="str">
        <f>VLOOKUP(B122,'PA GPS 2026 '!$E$4:$V$461,18,0)</f>
        <v>20-OFICINA DE TECNOLOGÍA E INFORMÁTICA;
73-GRUPO DE TRABAJO DE COMUNICACION</v>
      </c>
    </row>
    <row r="123" spans="1:13" s="8" customFormat="1" ht="26.25" thickBot="1" x14ac:dyDescent="0.3">
      <c r="A123" s="133" t="str">
        <f>VLOOKUP(B123,'PA GPS 2026 '!$A$4:$D$461,4,0)</f>
        <v>Producto</v>
      </c>
      <c r="B123" s="12" t="s">
        <v>149</v>
      </c>
      <c r="C123" s="195" t="str">
        <f>VLOOKUP(B123,'PA GPS 2026 '!$E$4:$V$461,10,0)</f>
        <v>PES - Transformación Institucional</v>
      </c>
      <c r="D123" s="195" t="str">
        <f>VLOOKUP(B123,'PA GPS 2026 '!$E$4:$V$461,3,0)</f>
        <v xml:space="preserve">Fortalecer la gestión de la información, el conocimiento y la innovación para optimizar la capacidad institucional 
</v>
      </c>
      <c r="E123" s="195" t="str">
        <f>VLOOKUP(B123,'PA GPS 2026 '!$E$4:$V$461,4,0)</f>
        <v xml:space="preserve">Cumplimiento de productos del PAI asociados a Fortalecer la gestión de la información, el conocimiento y la innovación para optimizar la capacidad institucional 
</v>
      </c>
      <c r="F123" s="195" t="str">
        <f>VLOOKUP(B123,'PA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23" s="195" t="str">
        <f>VLOOKUP(B123,'PA GPS 2026 '!$E$4:$V$461,8,0)</f>
        <v>C-3599-0200-12-53105b</v>
      </c>
      <c r="H123" s="113" t="str">
        <f>VLOOKUP(B123,'PA GPS 2026 '!$E$4:$V$461,11,0)</f>
        <v>Comunicaciones externas de la SIC alineadas con la directriz  de la Presidencia de la República (informe con la relación de contenidos producidos).</v>
      </c>
      <c r="I123" s="113">
        <f>VLOOKUP(B123,'PA GPS 2026 '!$E$4:$V$461,13,0)</f>
        <v>100</v>
      </c>
      <c r="J123" s="113" t="str">
        <f>VLOOKUP(B123,'PA GPS 2026 '!$E$4:$V$461,14,0)</f>
        <v>Porcentual</v>
      </c>
      <c r="K123" s="114">
        <f>VLOOKUP(B123,'PA GPS 2026 '!$E$4:$V$461,16,0)</f>
        <v>46055</v>
      </c>
      <c r="L123" s="114">
        <f>VLOOKUP(B123,'PA GPS 2026 '!$E$4:$V$461,17,0)</f>
        <v>46387</v>
      </c>
      <c r="M123" s="113" t="str">
        <f>VLOOKUP(B123,'PA GPS 2026 '!$E$4:$V$461,18,0)</f>
        <v>73-GRUPO DE TRABAJO DE COMUNICACION</v>
      </c>
    </row>
    <row r="124" spans="1:13" s="8" customFormat="1" ht="26.25" thickBot="1" x14ac:dyDescent="0.3">
      <c r="A124" s="133" t="str">
        <f>VLOOKUP(B124,'PA GPS 2026 '!$A$4:$D$461,4,0)</f>
        <v>Actividad propia</v>
      </c>
      <c r="B124" s="12" t="s">
        <v>150</v>
      </c>
      <c r="C124" s="194"/>
      <c r="D124" s="194" t="str">
        <f>VLOOKUP(B124,'PA GPS 2026 '!$E$4:$V$461,3,0)</f>
        <v>N/A</v>
      </c>
      <c r="E124" s="194" t="str">
        <f>VLOOKUP(B124,'PA GPS 2026 '!$E$4:$V$461,4,0)</f>
        <v>N/A</v>
      </c>
      <c r="F124" s="194" t="str">
        <f>VLOOKUP(B124,'PA GPS 2026 '!$E$4:$V$461,5,0)</f>
        <v>N/A</v>
      </c>
      <c r="G124" s="194" t="str">
        <f>VLOOKUP(B124,'PA GPS 2026 '!$E$4:$V$461,8,0)</f>
        <v>N/A</v>
      </c>
      <c r="H124" s="113" t="str">
        <f>VLOOKUP(B124,'PA GPS 2026 '!$E$4:$V$461,11,0)</f>
        <v>Producir los boletines, foto noticias, videos y/o ruedas de prensa de conformidad con la directriz de Presidencia sobre el manejo de imagen (Relación de contenidos producidos).</v>
      </c>
      <c r="I124" s="113">
        <f>VLOOKUP(B124,'PA GPS 2026 '!$E$4:$V$461,13,0)</f>
        <v>100</v>
      </c>
      <c r="J124" s="113" t="str">
        <f>VLOOKUP(B124,'PA GPS 2026 '!$E$4:$V$461,14,0)</f>
        <v>Porcentual</v>
      </c>
      <c r="K124" s="114">
        <f>VLOOKUP(B124,'PA GPS 2026 '!$E$4:$V$461,16,0)</f>
        <v>46055</v>
      </c>
      <c r="L124" s="114">
        <f>VLOOKUP(B124,'PA GPS 2026 '!$E$4:$V$461,17,0)</f>
        <v>46387</v>
      </c>
      <c r="M124" s="113" t="str">
        <f>VLOOKUP(B124,'PA GPS 2026 '!$E$4:$V$461,18,0)</f>
        <v>73-GRUPO DE TRABAJO DE COMUNICACION</v>
      </c>
    </row>
    <row r="125" spans="1:13" s="8" customFormat="1" ht="42" customHeight="1" thickBot="1" x14ac:dyDescent="0.3">
      <c r="A125" s="133" t="str">
        <f>VLOOKUP(B125,'PA GPS 2026 '!$A$4:$D$461,4,0)</f>
        <v>Actividad propia</v>
      </c>
      <c r="B125" s="12" t="s">
        <v>151</v>
      </c>
      <c r="C125" s="196"/>
      <c r="D125" s="196" t="str">
        <f>VLOOKUP(B125,'PA GPS 2026 '!$E$4:$V$461,3,0)</f>
        <v>N/A</v>
      </c>
      <c r="E125" s="196" t="str">
        <f>VLOOKUP(B125,'PA GPS 2026 '!$E$4:$V$461,4,0)</f>
        <v>N/A</v>
      </c>
      <c r="F125" s="196" t="str">
        <f>VLOOKUP(B125,'PA GPS 2026 '!$E$4:$V$461,5,0)</f>
        <v>N/A</v>
      </c>
      <c r="G125" s="196" t="str">
        <f>VLOOKUP(B125,'PA GPS 2026 '!$E$4:$V$461,8,0)</f>
        <v>N/A</v>
      </c>
      <c r="H125" s="113" t="str">
        <f>VLOOKUP(B125,'PA GPS 2026 '!$E$4:$V$461,11,0)</f>
        <v>Consolidar el informe final de los contenidos producidos por la SIC respecto a la directriz de manejo de imagen del gobierno nacional (informe consolidado de los contenidos producidos).</v>
      </c>
      <c r="I125" s="113">
        <f>VLOOKUP(B125,'PA GPS 2026 '!$E$4:$V$461,13,0)</f>
        <v>1</v>
      </c>
      <c r="J125" s="113" t="str">
        <f>VLOOKUP(B125,'PA GPS 2026 '!$E$4:$V$461,14,0)</f>
        <v>Númerica</v>
      </c>
      <c r="K125" s="114">
        <f>VLOOKUP(B125,'PA GPS 2026 '!$E$4:$V$461,16,0)</f>
        <v>46055</v>
      </c>
      <c r="L125" s="114">
        <f>VLOOKUP(B125,'PA GPS 2026 '!$E$4:$V$461,17,0)</f>
        <v>46387</v>
      </c>
      <c r="M125" s="113" t="str">
        <f>VLOOKUP(B125,'PA GPS 2026 '!$E$4:$V$461,18,0)</f>
        <v>73-GRUPO DE TRABAJO DE COMUNICACION</v>
      </c>
    </row>
    <row r="126" spans="1:13" s="8" customFormat="1" ht="51.75" thickBot="1" x14ac:dyDescent="0.3">
      <c r="A126" s="133" t="str">
        <f>VLOOKUP(B126,'PA GPS 2026 '!$A$4:$D$461,4,0)</f>
        <v>Producto</v>
      </c>
      <c r="B126" s="12" t="s">
        <v>1079</v>
      </c>
      <c r="C126" s="195" t="str">
        <f>VLOOKUP(B126,'PA GPS 2026 '!$E$4:$V$461,10,0)</f>
        <v>N/A</v>
      </c>
      <c r="D126" s="195" t="str">
        <f>VLOOKUP(B126,'PA GPS 2026 '!$E$4:$V$461,3,0)</f>
        <v xml:space="preserve">Fortalecer la infraestructura, uso y aprovechamiento de las tecnologías de la información, para optimizar la capacidad institucional
</v>
      </c>
      <c r="E126" s="195" t="str">
        <f>VLOOKUP(B126,'PA GPS 2026 '!$E$4:$V$461,4,0)</f>
        <v xml:space="preserve">Cumplimiento de productos del PAI asociados a Fortalecer la infraestructura, uso y aprovechamiento de las tecnologías de la información, para optimizar la capacidad institucional
</v>
      </c>
      <c r="F126" s="195" t="str">
        <f>VLOOKUP(B126,'PA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26" s="195" t="str">
        <f>VLOOKUP(B126,'PA GPS 2026 '!$E$4:$V$461,8,0)</f>
        <v>C-3599-0200-6-53105d</v>
      </c>
      <c r="H126" s="113" t="str">
        <f>VLOOKUP(B126,'PA GPS 2026 '!$E$4:$V$461,11,0)</f>
        <v>Módulo Institucional de Resoluciones Automáticas para todos los actos administrativos con el fin de adecuar la herramienta GYNA como única aplicación para la proyección y numeración de resoluciones mejorado.(Evidencias de la ejecución del plan de trabajo establecido)</v>
      </c>
      <c r="I126" s="113">
        <f>VLOOKUP(B126,'PA GPS 2026 '!$E$4:$V$461,13,0)</f>
        <v>1</v>
      </c>
      <c r="J126" s="113" t="str">
        <f>VLOOKUP(B126,'PA GPS 2026 '!$E$4:$V$461,14,0)</f>
        <v>Númerica</v>
      </c>
      <c r="K126" s="114">
        <f>VLOOKUP(B126,'PA GPS 2026 '!$E$4:$V$461,16,0)</f>
        <v>46055</v>
      </c>
      <c r="L126" s="114">
        <f>VLOOKUP(B126,'PA GPS 2026 '!$E$4:$V$461,17,0)</f>
        <v>46371</v>
      </c>
      <c r="M126" s="113" t="str">
        <f>VLOOKUP(B126,'PA GPS 2026 '!$E$4:$V$461,18,0)</f>
        <v>100-SECRETARIA GENERAL;
104-GRUPO DE TRABAJO DE NOTIFICACIONES Y CERTIFICACIONES;
20-OFICINA DE TECNOLOGÍA E INFORMÁTICA</v>
      </c>
    </row>
    <row r="127" spans="1:13" s="8" customFormat="1" ht="51.75" thickBot="1" x14ac:dyDescent="0.3">
      <c r="A127" s="133" t="str">
        <f>VLOOKUP(B127,'PA GPS 2026 '!$A$4:$D$461,4,0)</f>
        <v>Actividad propia</v>
      </c>
      <c r="B127" s="12" t="s">
        <v>1084</v>
      </c>
      <c r="C127" s="194"/>
      <c r="D127" s="194" t="str">
        <f>VLOOKUP(B127,'PA GPS 2026 '!$E$4:$V$461,3,0)</f>
        <v>N/A</v>
      </c>
      <c r="E127" s="194" t="str">
        <f>VLOOKUP(B127,'PA GPS 2026 '!$E$4:$V$461,4,0)</f>
        <v>N/A</v>
      </c>
      <c r="F127" s="194" t="str">
        <f>VLOOKUP(B127,'PA GPS 2026 '!$E$4:$V$461,5,0)</f>
        <v>N/A</v>
      </c>
      <c r="G127" s="194" t="str">
        <f>VLOOKUP(B127,'PA GPS 2026 '!$E$4:$V$461,8,0)</f>
        <v>N/A</v>
      </c>
      <c r="H127" s="113" t="str">
        <f>VLOOKUP(B127,'PA GPS 2026 '!$E$4:$V$461,11,0)</f>
        <v>Realiza mesas de trabajo con las áreas y las delegaturas a fin de conocer el estado de utilidad de la aplicación (1. Actas de reunión)</v>
      </c>
      <c r="I127" s="113">
        <f>VLOOKUP(B127,'PA GPS 2026 '!$E$4:$V$461,13,0)</f>
        <v>1</v>
      </c>
      <c r="J127" s="113" t="str">
        <f>VLOOKUP(B127,'PA GPS 2026 '!$E$4:$V$461,14,0)</f>
        <v>Númerica</v>
      </c>
      <c r="K127" s="114">
        <f>VLOOKUP(B127,'PA GPS 2026 '!$E$4:$V$461,16,0)</f>
        <v>46055</v>
      </c>
      <c r="L127" s="114">
        <f>VLOOKUP(B127,'PA GPS 2026 '!$E$4:$V$461,17,0)</f>
        <v>46122</v>
      </c>
      <c r="M127" s="113" t="str">
        <f>VLOOKUP(B127,'PA GPS 2026 '!$E$4:$V$461,18,0)</f>
        <v>100-SECRETARIA GENERAL;
104-GRUPO DE TRABAJO DE NOTIFICACIONES Y CERTIFICACIONES;
20-OFICINA DE TECNOLOGÍA E INFORMÁTICA</v>
      </c>
    </row>
    <row r="128" spans="1:13" s="8" customFormat="1" ht="51.75" thickBot="1" x14ac:dyDescent="0.3">
      <c r="A128" s="133" t="str">
        <f>VLOOKUP(B128,'PA GPS 2026 '!$A$4:$D$461,4,0)</f>
        <v>Actividad propia</v>
      </c>
      <c r="B128" s="12" t="s">
        <v>1087</v>
      </c>
      <c r="C128" s="194"/>
      <c r="D128" s="194" t="str">
        <f>VLOOKUP(B128,'PA GPS 2026 '!$E$4:$V$461,3,0)</f>
        <v>N/A</v>
      </c>
      <c r="E128" s="194" t="str">
        <f>VLOOKUP(B128,'PA GPS 2026 '!$E$4:$V$461,4,0)</f>
        <v>N/A</v>
      </c>
      <c r="F128" s="194" t="str">
        <f>VLOOKUP(B128,'PA GPS 2026 '!$E$4:$V$461,5,0)</f>
        <v>N/A</v>
      </c>
      <c r="G128" s="194" t="str">
        <f>VLOOKUP(B128,'PA GPS 2026 '!$E$4:$V$461,8,0)</f>
        <v>N/A</v>
      </c>
      <c r="H128" s="113" t="str">
        <f>VLOOKUP(B128,'PA GPS 2026 '!$E$4:$V$461,11,0)</f>
        <v>Realizar un diagnóstico de la aplicación GYNA como aplicativo institucional  para la numeración de resoluciones automáticas con el fin de determinar el nivel de intervención que se requiere para centralizar la numeración de actos administrativos teniendo en cuenta las necesidades de las delegaturas  según su naturaleza. ( 1. Informe Administrativo de los resultados de análisis) ​</v>
      </c>
      <c r="I128" s="113">
        <f>VLOOKUP(B128,'PA GPS 2026 '!$E$4:$V$461,13,0)</f>
        <v>1</v>
      </c>
      <c r="J128" s="113" t="str">
        <f>VLOOKUP(B128,'PA GPS 2026 '!$E$4:$V$461,14,0)</f>
        <v>Númerica</v>
      </c>
      <c r="K128" s="114">
        <f>VLOOKUP(B128,'PA GPS 2026 '!$E$4:$V$461,16,0)</f>
        <v>46055</v>
      </c>
      <c r="L128" s="114">
        <f>VLOOKUP(B128,'PA GPS 2026 '!$E$4:$V$461,17,0)</f>
        <v>46122</v>
      </c>
      <c r="M128" s="113" t="str">
        <f>VLOOKUP(B128,'PA GPS 2026 '!$E$4:$V$461,18,0)</f>
        <v>100-SECRETARIA GENERAL;
104-GRUPO DE TRABAJO DE NOTIFICACIONES Y CERTIFICACIONES;
20-OFICINA DE TECNOLOGÍA E INFORMÁTICA</v>
      </c>
    </row>
    <row r="129" spans="1:13" s="8" customFormat="1" ht="51.75" thickBot="1" x14ac:dyDescent="0.3">
      <c r="A129" s="133" t="str">
        <f>VLOOKUP(B129,'PA GPS 2026 '!$A$4:$D$461,4,0)</f>
        <v>Actividad propia</v>
      </c>
      <c r="B129" s="12" t="s">
        <v>1090</v>
      </c>
      <c r="C129" s="194"/>
      <c r="D129" s="194" t="str">
        <f>VLOOKUP(B129,'PA GPS 2026 '!$E$4:$V$461,3,0)</f>
        <v>N/A</v>
      </c>
      <c r="E129" s="194" t="str">
        <f>VLOOKUP(B129,'PA GPS 2026 '!$E$4:$V$461,4,0)</f>
        <v>N/A</v>
      </c>
      <c r="F129" s="194" t="str">
        <f>VLOOKUP(B129,'PA GPS 2026 '!$E$4:$V$461,5,0)</f>
        <v>N/A</v>
      </c>
      <c r="G129" s="194" t="str">
        <f>VLOOKUP(B129,'PA GPS 2026 '!$E$4:$V$461,8,0)</f>
        <v>N/A</v>
      </c>
      <c r="H129" s="113" t="str">
        <f>VLOOKUP(B129,'PA GPS 2026 '!$E$4:$V$461,11,0)</f>
        <v>Elaborar un plan de trabajo que contenga las actividades a desarrollar en un orden establecido y unos tiempos acordes a los recursos disponibles para tal fin. (1. Documento plan de trabajo )</v>
      </c>
      <c r="I129" s="113">
        <f>VLOOKUP(B129,'PA GPS 2026 '!$E$4:$V$461,13,0)</f>
        <v>1</v>
      </c>
      <c r="J129" s="113" t="str">
        <f>VLOOKUP(B129,'PA GPS 2026 '!$E$4:$V$461,14,0)</f>
        <v>Númerica</v>
      </c>
      <c r="K129" s="114">
        <f>VLOOKUP(B129,'PA GPS 2026 '!$E$4:$V$461,16,0)</f>
        <v>46125</v>
      </c>
      <c r="L129" s="114">
        <f>VLOOKUP(B129,'PA GPS 2026 '!$E$4:$V$461,17,0)</f>
        <v>46157</v>
      </c>
      <c r="M129" s="113" t="str">
        <f>VLOOKUP(B129,'PA GPS 2026 '!$E$4:$V$461,18,0)</f>
        <v>100-SECRETARIA GENERAL;
104-GRUPO DE TRABAJO DE NOTIFICACIONES Y CERTIFICACIONES;
20-OFICINA DE TECNOLOGÍA E INFORMÁTICA</v>
      </c>
    </row>
    <row r="130" spans="1:13" s="8" customFormat="1" ht="51.75" thickBot="1" x14ac:dyDescent="0.3">
      <c r="A130" s="133" t="str">
        <f>VLOOKUP(B130,'PA GPS 2026 '!$A$4:$D$461,4,0)</f>
        <v>Actividad propia</v>
      </c>
      <c r="B130" s="12" t="s">
        <v>1092</v>
      </c>
      <c r="C130" s="196"/>
      <c r="D130" s="196" t="str">
        <f>VLOOKUP(B130,'PA GPS 2026 '!$E$4:$V$461,3,0)</f>
        <v>N/A</v>
      </c>
      <c r="E130" s="196" t="str">
        <f>VLOOKUP(B130,'PA GPS 2026 '!$E$4:$V$461,4,0)</f>
        <v>N/A</v>
      </c>
      <c r="F130" s="196" t="str">
        <f>VLOOKUP(B130,'PA GPS 2026 '!$E$4:$V$461,5,0)</f>
        <v>N/A</v>
      </c>
      <c r="G130" s="196" t="str">
        <f>VLOOKUP(B130,'PA GPS 2026 '!$E$4:$V$461,8,0)</f>
        <v>N/A</v>
      </c>
      <c r="H130" s="113" t="str">
        <f>VLOOKUP(B130,'PA GPS 2026 '!$E$4:$V$461,11,0)</f>
        <v>Ejecución del plan de trabajo dando cumplimiento a las actividades previamente organizadas con los soportes requeridos y los formatos establecidos para los desarrollos y movimientos que se realicen.  (1. Seguimiento al plan de trabajo y sus evidencias)</v>
      </c>
      <c r="I130" s="113">
        <f>VLOOKUP(B130,'PA GPS 2026 '!$E$4:$V$461,13,0)</f>
        <v>100</v>
      </c>
      <c r="J130" s="113" t="str">
        <f>VLOOKUP(B130,'PA GPS 2026 '!$E$4:$V$461,14,0)</f>
        <v>Porcentual</v>
      </c>
      <c r="K130" s="114">
        <f>VLOOKUP(B130,'PA GPS 2026 '!$E$4:$V$461,16,0)</f>
        <v>46161</v>
      </c>
      <c r="L130" s="114">
        <f>VLOOKUP(B130,'PA GPS 2026 '!$E$4:$V$461,17,0)</f>
        <v>46371</v>
      </c>
      <c r="M130" s="113" t="str">
        <f>VLOOKUP(B130,'PA GPS 2026 '!$E$4:$V$461,18,0)</f>
        <v>100-SECRETARIA GENERAL;
104-GRUPO DE TRABAJO DE NOTIFICACIONES Y CERTIFICACIONES;
20-OFICINA DE TECNOLOGÍA E INFORMÁTICA</v>
      </c>
    </row>
    <row r="131" spans="1:13" s="8" customFormat="1" ht="39" thickBot="1" x14ac:dyDescent="0.3">
      <c r="A131" s="133" t="str">
        <f>VLOOKUP(B131,'PA GPS 2026 '!$A$4:$D$461,4,0)</f>
        <v>Producto</v>
      </c>
      <c r="B131" s="12" t="s">
        <v>380</v>
      </c>
      <c r="C131" s="195" t="str">
        <f>VLOOKUP(B131,'PA GPS 2026 '!$E$4:$V$461,10,0)</f>
        <v>N/A</v>
      </c>
      <c r="D131" s="195" t="str">
        <f>VLOOKUP(B131,'PA GPS 2026 '!$E$4:$V$461,3,0)</f>
        <v xml:space="preserve">Fortalecer la infraestructura, uso y aprovechamiento de las tecnologías de la información, para optimizar la capacidad institucional
</v>
      </c>
      <c r="E131" s="195" t="str">
        <f>VLOOKUP(B131,'PA GPS 2026 '!$E$4:$V$461,4,0)</f>
        <v xml:space="preserve">Cumplimiento de productos del PAI asociados a Fortalecer la infraestructura, uso y aprovechamiento de las tecnologías de la información, para optimizar la capacidad institucional
</v>
      </c>
      <c r="F131" s="195" t="str">
        <f>VLOOKUP(B131,'PA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31" s="195" t="str">
        <f>VLOOKUP(B131,'PA GPS 2026 '!$E$4:$V$461,8,0)</f>
        <v>C-3599-0200-10-53105d</v>
      </c>
      <c r="H131" s="113" t="str">
        <f>VLOOKUP(B131,'PA GPS 2026 '!$E$4:$V$461,11,0)</f>
        <v>Aplicativo de devoluciones con autogestión para la ciudadanía,   evolucionado (1. Formato Arquitectura de Software GS03F21 actualizado. 2. Formato Acta de Entrega de Desarrollo de Software GS03-F25)</v>
      </c>
      <c r="I131" s="113">
        <f>VLOOKUP(B131,'PA GPS 2026 '!$E$4:$V$461,13,0)</f>
        <v>1</v>
      </c>
      <c r="J131" s="113" t="str">
        <f>VLOOKUP(B131,'PA GPS 2026 '!$E$4:$V$461,14,0)</f>
        <v>Númerica</v>
      </c>
      <c r="K131" s="114">
        <f>VLOOKUP(B131,'PA GPS 2026 '!$E$4:$V$461,16,0)</f>
        <v>46055</v>
      </c>
      <c r="L131" s="114">
        <f>VLOOKUP(B131,'PA GPS 2026 '!$E$4:$V$461,17,0)</f>
        <v>46203</v>
      </c>
      <c r="M131" s="113" t="str">
        <f>VLOOKUP(B131,'PA GPS 2026 '!$E$4:$V$461,18,0)</f>
        <v>130-DIRECCIÓN FINANCIERA;
20-OFICINA DE TECNOLOGÍA E INFORMÁTICA</v>
      </c>
    </row>
    <row r="132" spans="1:13" ht="39" thickBot="1" x14ac:dyDescent="0.3">
      <c r="A132" s="133" t="str">
        <f>VLOOKUP(B132,'PA GPS 2026 '!$A$4:$D$461,4,0)</f>
        <v>Actividad propia</v>
      </c>
      <c r="B132" s="12" t="s">
        <v>381</v>
      </c>
      <c r="C132" s="194"/>
      <c r="D132" s="194" t="str">
        <f>VLOOKUP(B132,'PA GPS 2026 '!$E$4:$V$461,3,0)</f>
        <v>N/A</v>
      </c>
      <c r="E132" s="194" t="str">
        <f>VLOOKUP(B132,'PA GPS 2026 '!$E$4:$V$461,4,0)</f>
        <v>N/A</v>
      </c>
      <c r="F132" s="194" t="str">
        <f>VLOOKUP(B132,'PA GPS 2026 '!$E$4:$V$461,5,0)</f>
        <v>N/A</v>
      </c>
      <c r="G132" s="194" t="str">
        <f>VLOOKUP(B132,'PA GPS 2026 '!$E$4:$V$461,8,0)</f>
        <v>N/A</v>
      </c>
      <c r="H132" s="113" t="str">
        <f>VLOOKUP(B132,'PA GPS 2026 '!$E$4:$V$461,11,0)</f>
        <v>Elaborar y aprobar requerimiento (1. Formato Solicitud de Requerimientos a Sistemas de Información GS03-F18 2. Formato Lista de Chequeo de Requisitos de Seguridad de la Información GS03-F27)</v>
      </c>
      <c r="I132" s="113">
        <f>VLOOKUP(B132,'PA GPS 2026 '!$E$4:$V$461,13,0)</f>
        <v>2</v>
      </c>
      <c r="J132" s="113" t="str">
        <f>VLOOKUP(B132,'PA GPS 2026 '!$E$4:$V$461,14,0)</f>
        <v>Númerica</v>
      </c>
      <c r="K132" s="114">
        <f>VLOOKUP(B132,'PA GPS 2026 '!$E$4:$V$461,16,0)</f>
        <v>46055</v>
      </c>
      <c r="L132" s="114">
        <f>VLOOKUP(B132,'PA GPS 2026 '!$E$4:$V$461,17,0)</f>
        <v>46066</v>
      </c>
      <c r="M132" s="113" t="str">
        <f>VLOOKUP(B132,'PA GPS 2026 '!$E$4:$V$461,18,0)</f>
        <v>130-DIRECCIÓN FINANCIERA;
20-OFICINA DE TECNOLOGÍA E INFORMÁTICA</v>
      </c>
    </row>
    <row r="133" spans="1:13" ht="26.25" thickBot="1" x14ac:dyDescent="0.3">
      <c r="A133" s="133" t="str">
        <f>VLOOKUP(B133,'PA GPS 2026 '!$A$4:$D$461,4,0)</f>
        <v>Actividad sin participación</v>
      </c>
      <c r="B133" s="12" t="s">
        <v>382</v>
      </c>
      <c r="C133" s="194"/>
      <c r="D133" s="194" t="str">
        <f>VLOOKUP(B133,'PA GPS 2026 '!$E$4:$V$461,3,0)</f>
        <v>N/A</v>
      </c>
      <c r="E133" s="194" t="str">
        <f>VLOOKUP(B133,'PA GPS 2026 '!$E$4:$V$461,4,0)</f>
        <v>N/A</v>
      </c>
      <c r="F133" s="194" t="str">
        <f>VLOOKUP(B133,'PA GPS 2026 '!$E$4:$V$461,5,0)</f>
        <v>N/A</v>
      </c>
      <c r="G133" s="194" t="str">
        <f>VLOOKUP(B133,'PA GPS 2026 '!$E$4:$V$461,8,0)</f>
        <v>N/A</v>
      </c>
      <c r="H133" s="113" t="str">
        <f>VLOOKUP(B133,'PA GPS 2026 '!$E$4:$V$461,11,0)</f>
        <v>Diseñar la solución (1. Formato Arquitectura de Software GS03F21, ya sea nuevo o actualizado hasta el capitulo 2  / Único entregable)</v>
      </c>
      <c r="I133" s="113">
        <f>VLOOKUP(B133,'PA GPS 2026 '!$E$4:$V$461,13,0)</f>
        <v>1</v>
      </c>
      <c r="J133" s="113" t="str">
        <f>VLOOKUP(B133,'PA GPS 2026 '!$E$4:$V$461,14,0)</f>
        <v>Númerica</v>
      </c>
      <c r="K133" s="114">
        <f>VLOOKUP(B133,'PA GPS 2026 '!$E$4:$V$461,16,0)</f>
        <v>46069</v>
      </c>
      <c r="L133" s="114">
        <f>VLOOKUP(B133,'PA GPS 2026 '!$E$4:$V$461,17,0)</f>
        <v>46094</v>
      </c>
      <c r="M133" s="113" t="str">
        <f>VLOOKUP(B133,'PA GPS 2026 '!$E$4:$V$461,18,0)</f>
        <v>20-OFICINA DE TECNOLOGÍA E INFORMÁTICA</v>
      </c>
    </row>
    <row r="134" spans="1:13" s="8" customFormat="1" ht="39" thickBot="1" x14ac:dyDescent="0.3">
      <c r="A134" s="133" t="str">
        <f>VLOOKUP(B134,'PA GPS 2026 '!$A$4:$D$461,4,0)</f>
        <v>Actividad propia</v>
      </c>
      <c r="B134" s="12" t="s">
        <v>383</v>
      </c>
      <c r="C134" s="194"/>
      <c r="D134" s="194" t="str">
        <f>VLOOKUP(B134,'PA GPS 2026 '!$E$4:$V$461,3,0)</f>
        <v>N/A</v>
      </c>
      <c r="E134" s="194" t="str">
        <f>VLOOKUP(B134,'PA GPS 2026 '!$E$4:$V$461,4,0)</f>
        <v>N/A</v>
      </c>
      <c r="F134" s="194" t="str">
        <f>VLOOKUP(B134,'PA GPS 2026 '!$E$4:$V$461,5,0)</f>
        <v>N/A</v>
      </c>
      <c r="G134" s="194" t="str">
        <f>VLOOKUP(B134,'PA GPS 2026 '!$E$4:$V$461,8,0)</f>
        <v>N/A</v>
      </c>
      <c r="H134" s="113" t="str">
        <f>VLOOKUP(B134,'PA GPS 2026 '!$E$4:$V$461,11,0)</f>
        <v>Planear  y gestionar la solución  (1. Reporte planeación de tareas, línea base de requerimientos (historias de usuario) y entregables  en la herramienta devops 2. plan de pruebas diseñado y registrado en la herramienta devops)</v>
      </c>
      <c r="I134" s="113">
        <f>VLOOKUP(B134,'PA GPS 2026 '!$E$4:$V$461,13,0)</f>
        <v>2</v>
      </c>
      <c r="J134" s="113" t="str">
        <f>VLOOKUP(B134,'PA GPS 2026 '!$E$4:$V$461,14,0)</f>
        <v>Númerica</v>
      </c>
      <c r="K134" s="114">
        <f>VLOOKUP(B134,'PA GPS 2026 '!$E$4:$V$461,16,0)</f>
        <v>46069</v>
      </c>
      <c r="L134" s="114">
        <f>VLOOKUP(B134,'PA GPS 2026 '!$E$4:$V$461,17,0)</f>
        <v>46112</v>
      </c>
      <c r="M134" s="113" t="str">
        <f>VLOOKUP(B134,'PA GPS 2026 '!$E$4:$V$461,18,0)</f>
        <v>130-DIRECCIÓN FINANCIERA;
20-OFICINA DE TECNOLOGÍA E INFORMÁTICA</v>
      </c>
    </row>
    <row r="135" spans="1:13" ht="51.75" thickBot="1" x14ac:dyDescent="0.3">
      <c r="A135" s="133" t="str">
        <f>VLOOKUP(B135,'PA GPS 2026 '!$A$4:$D$461,4,0)</f>
        <v>Actividad propia</v>
      </c>
      <c r="B135" s="12" t="s">
        <v>384</v>
      </c>
      <c r="C135" s="194"/>
      <c r="D135" s="194" t="str">
        <f>VLOOKUP(B135,'PA GPS 2026 '!$E$4:$V$461,3,0)</f>
        <v>N/A</v>
      </c>
      <c r="E135" s="194" t="str">
        <f>VLOOKUP(B135,'PA GPS 2026 '!$E$4:$V$461,4,0)</f>
        <v>N/A</v>
      </c>
      <c r="F135" s="194" t="str">
        <f>VLOOKUP(B135,'PA GPS 2026 '!$E$4:$V$461,5,0)</f>
        <v>N/A</v>
      </c>
      <c r="G135" s="194" t="str">
        <f>VLOOKUP(B135,'PA GPS 2026 '!$E$4:$V$461,8,0)</f>
        <v>N/A</v>
      </c>
      <c r="H135" s="113" t="str">
        <f>VLOOKUP(B135,'PA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35" s="113">
        <f>VLOOKUP(B135,'PA GPS 2026 '!$E$4:$V$461,13,0)</f>
        <v>4</v>
      </c>
      <c r="J135" s="113" t="str">
        <f>VLOOKUP(B135,'PA GPS 2026 '!$E$4:$V$461,14,0)</f>
        <v>Númerica</v>
      </c>
      <c r="K135" s="114">
        <f>VLOOKUP(B135,'PA GPS 2026 '!$E$4:$V$461,16,0)</f>
        <v>46083</v>
      </c>
      <c r="L135" s="114">
        <f>VLOOKUP(B135,'PA GPS 2026 '!$E$4:$V$461,17,0)</f>
        <v>46174</v>
      </c>
      <c r="M135" s="113" t="str">
        <f>VLOOKUP(B135,'PA GPS 2026 '!$E$4:$V$461,18,0)</f>
        <v>130-DIRECCIÓN FINANCIERA;
20-OFICINA DE TECNOLOGÍA E INFORMÁTICA</v>
      </c>
    </row>
    <row r="136" spans="1:13" ht="26.25" thickBot="1" x14ac:dyDescent="0.3">
      <c r="A136" s="133" t="str">
        <f>VLOOKUP(B136,'PA GPS 2026 '!$A$4:$D$461,4,0)</f>
        <v>Actividad propia</v>
      </c>
      <c r="B136" s="12" t="s">
        <v>385</v>
      </c>
      <c r="C136" s="194"/>
      <c r="D136" s="194" t="str">
        <f>VLOOKUP(B136,'PA GPS 2026 '!$E$4:$V$461,3,0)</f>
        <v>N/A</v>
      </c>
      <c r="E136" s="194" t="str">
        <f>VLOOKUP(B136,'PA GPS 2026 '!$E$4:$V$461,4,0)</f>
        <v>N/A</v>
      </c>
      <c r="F136" s="194" t="str">
        <f>VLOOKUP(B136,'PA GPS 2026 '!$E$4:$V$461,5,0)</f>
        <v>N/A</v>
      </c>
      <c r="G136" s="194" t="str">
        <f>VLOOKUP(B136,'PA GPS 2026 '!$E$4:$V$461,8,0)</f>
        <v>N/A</v>
      </c>
      <c r="H136" s="113" t="str">
        <f>VLOOKUP(B136,'PA GPS 2026 '!$E$4:$V$461,11,0)</f>
        <v>Pruebas de Aceptación (1. Formato Acta de Prueba de Desarrollo de Software GS03-F26 / Único entregable)</v>
      </c>
      <c r="I136" s="113">
        <f>VLOOKUP(B136,'PA GPS 2026 '!$E$4:$V$461,13,0)</f>
        <v>1</v>
      </c>
      <c r="J136" s="113" t="str">
        <f>VLOOKUP(B136,'PA GPS 2026 '!$E$4:$V$461,14,0)</f>
        <v>Númerica</v>
      </c>
      <c r="K136" s="114">
        <f>VLOOKUP(B136,'PA GPS 2026 '!$E$4:$V$461,16,0)</f>
        <v>46157</v>
      </c>
      <c r="L136" s="114">
        <f>VLOOKUP(B136,'PA GPS 2026 '!$E$4:$V$461,17,0)</f>
        <v>46189</v>
      </c>
      <c r="M136" s="113" t="str">
        <f>VLOOKUP(B136,'PA GPS 2026 '!$E$4:$V$461,18,0)</f>
        <v>130-DIRECCIÓN FINANCIERA;
20-OFICINA DE TECNOLOGÍA E INFORMÁTICA</v>
      </c>
    </row>
    <row r="137" spans="1:13" ht="26.25" thickBot="1" x14ac:dyDescent="0.3">
      <c r="A137" s="133" t="str">
        <f>VLOOKUP(B137,'PA GPS 2026 '!$A$4:$D$461,4,0)</f>
        <v>Actividad propia</v>
      </c>
      <c r="B137" s="12" t="s">
        <v>1539</v>
      </c>
      <c r="C137" s="194"/>
      <c r="D137" s="194" t="str">
        <f>VLOOKUP(B137,'PA GPS 2026 '!$E$4:$V$461,3,0)</f>
        <v>N/A</v>
      </c>
      <c r="E137" s="194" t="str">
        <f>VLOOKUP(B137,'PA GPS 2026 '!$E$4:$V$461,4,0)</f>
        <v>N/A</v>
      </c>
      <c r="F137" s="194" t="str">
        <f>VLOOKUP(B137,'PA GPS 2026 '!$E$4:$V$461,5,0)</f>
        <v>N/A</v>
      </c>
      <c r="G137" s="194" t="str">
        <f>VLOOKUP(B137,'PA GPS 2026 '!$E$4:$V$461,8,0)</f>
        <v>N/A</v>
      </c>
      <c r="H137" s="113" t="str">
        <f>VLOOKUP(B137,'PA GPS 2026 '!$E$4:$V$461,11,0)</f>
        <v>Realizar manuales y capacitar a los usuarios (1.Formato Manual de Usuario GS03-F24 nuevo o actualizado  2. Registro de Capacitación)</v>
      </c>
      <c r="I137" s="113">
        <f>VLOOKUP(B137,'PA GPS 2026 '!$E$4:$V$461,13,0)</f>
        <v>2</v>
      </c>
      <c r="J137" s="113" t="str">
        <f>VLOOKUP(B137,'PA GPS 2026 '!$E$4:$V$461,14,0)</f>
        <v>Númerica</v>
      </c>
      <c r="K137" s="114">
        <f>VLOOKUP(B137,'PA GPS 2026 '!$E$4:$V$461,16,0)</f>
        <v>46157</v>
      </c>
      <c r="L137" s="114">
        <f>VLOOKUP(B137,'PA GPS 2026 '!$E$4:$V$461,17,0)</f>
        <v>46171</v>
      </c>
      <c r="M137" s="113" t="str">
        <f>VLOOKUP(B137,'PA GPS 2026 '!$E$4:$V$461,18,0)</f>
        <v>130-DIRECCIÓN FINANCIERA;
20-OFICINA DE TECNOLOGÍA E INFORMÁTICA</v>
      </c>
    </row>
    <row r="138" spans="1:13" s="8" customFormat="1" ht="26.25" thickBot="1" x14ac:dyDescent="0.3">
      <c r="A138" s="133" t="str">
        <f>VLOOKUP(B138,'PA GPS 2026 '!$A$4:$D$461,4,0)</f>
        <v>Actividad propia</v>
      </c>
      <c r="B138" s="12" t="s">
        <v>1542</v>
      </c>
      <c r="C138" s="196"/>
      <c r="D138" s="196" t="str">
        <f>VLOOKUP(B138,'PA GPS 2026 '!$E$4:$V$461,3,0)</f>
        <v>N/A</v>
      </c>
      <c r="E138" s="196" t="str">
        <f>VLOOKUP(B138,'PA GPS 2026 '!$E$4:$V$461,4,0)</f>
        <v>N/A</v>
      </c>
      <c r="F138" s="196" t="str">
        <f>VLOOKUP(B138,'PA GPS 2026 '!$E$4:$V$461,5,0)</f>
        <v>N/A</v>
      </c>
      <c r="G138" s="196" t="str">
        <f>VLOOKUP(B138,'PA GPS 2026 '!$E$4:$V$461,8,0)</f>
        <v>N/A</v>
      </c>
      <c r="H138" s="113" t="str">
        <f>VLOOKUP(B138,'PA GPS 2026 '!$E$4:$V$461,11,0)</f>
        <v>Realizar cierre del proyecto (1. Formato Arquitectura de Software GS03F21, ya sea nuevo o actualizado hasta el capitulo 2 . 2. Formato Acta de Entrega de Desarrollo de Software GS03-F25)</v>
      </c>
      <c r="I138" s="113">
        <f>VLOOKUP(B138,'PA GPS 2026 '!$E$4:$V$461,13,0)</f>
        <v>2</v>
      </c>
      <c r="J138" s="113" t="str">
        <f>VLOOKUP(B138,'PA GPS 2026 '!$E$4:$V$461,14,0)</f>
        <v>Númerica</v>
      </c>
      <c r="K138" s="114">
        <f>VLOOKUP(B138,'PA GPS 2026 '!$E$4:$V$461,16,0)</f>
        <v>46189</v>
      </c>
      <c r="L138" s="114">
        <f>VLOOKUP(B138,'PA GPS 2026 '!$E$4:$V$461,17,0)</f>
        <v>46203</v>
      </c>
      <c r="M138" s="113" t="str">
        <f>VLOOKUP(B138,'PA GPS 2026 '!$E$4:$V$461,18,0)</f>
        <v>130-DIRECCIÓN FINANCIERA;
20-OFICINA DE TECNOLOGÍA E INFORMÁTICA</v>
      </c>
    </row>
    <row r="139" spans="1:13" s="8" customFormat="1" ht="51.75" thickBot="1" x14ac:dyDescent="0.3">
      <c r="A139" s="133" t="str">
        <f>VLOOKUP(B139,'PA GPS 2026 '!$A$4:$D$461,4,0)</f>
        <v>Producto</v>
      </c>
      <c r="B139" s="12" t="s">
        <v>1545</v>
      </c>
      <c r="C139" s="195" t="str">
        <f>VLOOKUP(B139,'PA GPS 2026 '!$E$4:$V$461,10,0)</f>
        <v>N/A</v>
      </c>
      <c r="D139" s="195" t="str">
        <f>VLOOKUP(B139,'PA GPS 2026 '!$E$4:$V$461,3,0)</f>
        <v xml:space="preserve">Fortalecer la infraestructura, uso y aprovechamiento de las tecnologías de la información, para optimizar la capacidad institucional
</v>
      </c>
      <c r="E139" s="195" t="str">
        <f>VLOOKUP(B139,'PA GPS 2026 '!$E$4:$V$461,4,0)</f>
        <v xml:space="preserve">Cumplimiento de productos del PAI asociados a Fortalecer la infraestructura, uso y aprovechamiento de las tecnologías de la información, para optimizar la capacidad institucional
</v>
      </c>
      <c r="F139" s="195" t="str">
        <f>VLOOKUP(B139,'PA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39" s="195" t="str">
        <f>VLOOKUP(B139,'PA GPS 2026 '!$E$4:$V$461,8,0)</f>
        <v>C-3599-0200-10-53105d</v>
      </c>
      <c r="H139" s="113" t="str">
        <f>VLOOKUP(B139,'PA GPS 2026 '!$E$4:$V$461,11,0)</f>
        <v>Aplicativo de recaudos, con interoperabilidad con SIPI y mejoras en la legalización y conciliación, evolucionado (1. Formato Arquitectura de Software GS03F21 actualizado.  2. Formato Acta de Entrega de Desarrollo de Software GS03-F25)</v>
      </c>
      <c r="I139" s="113">
        <f>VLOOKUP(B139,'PA GPS 2026 '!$E$4:$V$461,13,0)</f>
        <v>1</v>
      </c>
      <c r="J139" s="113" t="str">
        <f>VLOOKUP(B139,'PA GPS 2026 '!$E$4:$V$461,14,0)</f>
        <v>Númerica</v>
      </c>
      <c r="K139" s="114">
        <f>VLOOKUP(B139,'PA GPS 2026 '!$E$4:$V$461,16,0)</f>
        <v>46055</v>
      </c>
      <c r="L139" s="114">
        <f>VLOOKUP(B139,'PA GPS 2026 '!$E$4:$V$461,17,0)</f>
        <v>46356</v>
      </c>
      <c r="M139" s="113" t="str">
        <f>VLOOKUP(B139,'PA GPS 2026 '!$E$4:$V$461,18,0)</f>
        <v>130-DIRECCIÓN FINANCIERA;
20-OFICINA DE TECNOLOGÍA E INFORMÁTICA;
2000-DESPACHO DEL SUPERINTENDENTE DELEGADO PARA LA PROPIEDAD INDUSTRIAL</v>
      </c>
    </row>
    <row r="140" spans="1:13" s="8" customFormat="1" ht="51.75" thickBot="1" x14ac:dyDescent="0.3">
      <c r="A140" s="133" t="str">
        <f>VLOOKUP(B140,'PA GPS 2026 '!$A$4:$D$461,4,0)</f>
        <v>Actividad propia</v>
      </c>
      <c r="B140" s="12" t="s">
        <v>1548</v>
      </c>
      <c r="C140" s="194"/>
      <c r="D140" s="194" t="str">
        <f>VLOOKUP(B140,'PA GPS 2026 '!$E$4:$V$461,3,0)</f>
        <v>N/A</v>
      </c>
      <c r="E140" s="194" t="str">
        <f>VLOOKUP(B140,'PA GPS 2026 '!$E$4:$V$461,4,0)</f>
        <v>N/A</v>
      </c>
      <c r="F140" s="194" t="str">
        <f>VLOOKUP(B140,'PA GPS 2026 '!$E$4:$V$461,5,0)</f>
        <v>N/A</v>
      </c>
      <c r="G140" s="194" t="str">
        <f>VLOOKUP(B140,'PA GPS 2026 '!$E$4:$V$461,8,0)</f>
        <v>N/A</v>
      </c>
      <c r="H140" s="113" t="str">
        <f>VLOOKUP(B140,'PA GPS 2026 '!$E$4:$V$461,11,0)</f>
        <v>Elaborar y aprobar dos requerimientos (1. Formato Solicitud de Requerimientos a Sistemas de Información GS03-F18 2. Formato Lista de Chequeo de Requisitos de Seguridad de la Información GS03-F27)</v>
      </c>
      <c r="I140" s="113">
        <f>VLOOKUP(B140,'PA GPS 2026 '!$E$4:$V$461,13,0)</f>
        <v>2</v>
      </c>
      <c r="J140" s="113" t="str">
        <f>VLOOKUP(B140,'PA GPS 2026 '!$E$4:$V$461,14,0)</f>
        <v>Númerica</v>
      </c>
      <c r="K140" s="114">
        <f>VLOOKUP(B140,'PA GPS 2026 '!$E$4:$V$461,16,0)</f>
        <v>46055</v>
      </c>
      <c r="L140" s="114">
        <f>VLOOKUP(B140,'PA GPS 2026 '!$E$4:$V$461,17,0)</f>
        <v>46080</v>
      </c>
      <c r="M140" s="113" t="str">
        <f>VLOOKUP(B140,'PA GPS 2026 '!$E$4:$V$461,18,0)</f>
        <v>130-DIRECCIÓN FINANCIERA;
20-OFICINA DE TECNOLOGÍA E INFORMÁTICA;
2000-DESPACHO DEL SUPERINTENDENTE DELEGADO PARA LA PROPIEDAD INDUSTRIAL</v>
      </c>
    </row>
    <row r="141" spans="1:13" s="8" customFormat="1" ht="26.25" thickBot="1" x14ac:dyDescent="0.3">
      <c r="A141" s="133" t="str">
        <f>VLOOKUP(B141,'PA GPS 2026 '!$A$4:$D$461,4,0)</f>
        <v>Actividad sin participación</v>
      </c>
      <c r="B141" s="12" t="s">
        <v>1550</v>
      </c>
      <c r="C141" s="194"/>
      <c r="D141" s="194" t="str">
        <f>VLOOKUP(B141,'PA GPS 2026 '!$E$4:$V$461,3,0)</f>
        <v>N/A</v>
      </c>
      <c r="E141" s="194" t="str">
        <f>VLOOKUP(B141,'PA GPS 2026 '!$E$4:$V$461,4,0)</f>
        <v>N/A</v>
      </c>
      <c r="F141" s="194" t="str">
        <f>VLOOKUP(B141,'PA GPS 2026 '!$E$4:$V$461,5,0)</f>
        <v>N/A</v>
      </c>
      <c r="G141" s="194" t="str">
        <f>VLOOKUP(B141,'PA GPS 2026 '!$E$4:$V$461,8,0)</f>
        <v>N/A</v>
      </c>
      <c r="H141" s="113" t="str">
        <f>VLOOKUP(B141,'PA GPS 2026 '!$E$4:$V$461,11,0)</f>
        <v>Diseñar la solución (1. Formato Arquitectura de Software GS03F21, ya sea nuevo o actualizado hasta el capitulo 2  / Único entregable)</v>
      </c>
      <c r="I141" s="113">
        <f>VLOOKUP(B141,'PA GPS 2026 '!$E$4:$V$461,13,0)</f>
        <v>1</v>
      </c>
      <c r="J141" s="113" t="str">
        <f>VLOOKUP(B141,'PA GPS 2026 '!$E$4:$V$461,14,0)</f>
        <v>Númerica</v>
      </c>
      <c r="K141" s="114">
        <f>VLOOKUP(B141,'PA GPS 2026 '!$E$4:$V$461,16,0)</f>
        <v>46083</v>
      </c>
      <c r="L141" s="114">
        <f>VLOOKUP(B141,'PA GPS 2026 '!$E$4:$V$461,17,0)</f>
        <v>46112</v>
      </c>
      <c r="M141" s="113" t="str">
        <f>VLOOKUP(B141,'PA GPS 2026 '!$E$4:$V$461,18,0)</f>
        <v>20-OFICINA DE TECNOLOGÍA E INFORMÁTICA</v>
      </c>
    </row>
    <row r="142" spans="1:13" ht="51.75" thickBot="1" x14ac:dyDescent="0.3">
      <c r="A142" s="133" t="str">
        <f>VLOOKUP(B142,'PA GPS 2026 '!$A$4:$D$461,4,0)</f>
        <v>Actividad propia</v>
      </c>
      <c r="B142" s="12" t="s">
        <v>1551</v>
      </c>
      <c r="C142" s="194"/>
      <c r="D142" s="194" t="str">
        <f>VLOOKUP(B142,'PA GPS 2026 '!$E$4:$V$461,3,0)</f>
        <v>N/A</v>
      </c>
      <c r="E142" s="194" t="str">
        <f>VLOOKUP(B142,'PA GPS 2026 '!$E$4:$V$461,4,0)</f>
        <v>N/A</v>
      </c>
      <c r="F142" s="194" t="str">
        <f>VLOOKUP(B142,'PA GPS 2026 '!$E$4:$V$461,5,0)</f>
        <v>N/A</v>
      </c>
      <c r="G142" s="194" t="str">
        <f>VLOOKUP(B142,'PA GPS 2026 '!$E$4:$V$461,8,0)</f>
        <v>N/A</v>
      </c>
      <c r="H142" s="113" t="str">
        <f>VLOOKUP(B142,'PA GPS 2026 '!$E$4:$V$461,11,0)</f>
        <v>Planear  y gestionar la solución  (1. Reporte planeación de tareas, línea base de requerimientos (historias de usuario) y entregables  en la herramienta devops 2. plan de pruebas diseñado y registrado en la herramienta devops)</v>
      </c>
      <c r="I142" s="113">
        <f>VLOOKUP(B142,'PA GPS 2026 '!$E$4:$V$461,13,0)</f>
        <v>2</v>
      </c>
      <c r="J142" s="113" t="str">
        <f>VLOOKUP(B142,'PA GPS 2026 '!$E$4:$V$461,14,0)</f>
        <v>Númerica</v>
      </c>
      <c r="K142" s="114">
        <f>VLOOKUP(B142,'PA GPS 2026 '!$E$4:$V$461,16,0)</f>
        <v>46113</v>
      </c>
      <c r="L142" s="114">
        <f>VLOOKUP(B142,'PA GPS 2026 '!$E$4:$V$461,17,0)</f>
        <v>46171</v>
      </c>
      <c r="M142" s="113" t="str">
        <f>VLOOKUP(B142,'PA GPS 2026 '!$E$4:$V$461,18,0)</f>
        <v>130-DIRECCIÓN FINANCIERA;
20-OFICINA DE TECNOLOGÍA E INFORMÁTICA;
2000-DESPACHO DEL SUPERINTENDENTE DELEGADO PARA LA PROPIEDAD INDUSTRIAL</v>
      </c>
    </row>
    <row r="143" spans="1:13" s="8" customFormat="1" ht="51.75" thickBot="1" x14ac:dyDescent="0.3">
      <c r="A143" s="133" t="str">
        <f>VLOOKUP(B143,'PA GPS 2026 '!$A$4:$D$461,4,0)</f>
        <v>Actividad propia</v>
      </c>
      <c r="B143" s="12" t="s">
        <v>1552</v>
      </c>
      <c r="C143" s="194"/>
      <c r="D143" s="194" t="str">
        <f>VLOOKUP(B143,'PA GPS 2026 '!$E$4:$V$461,3,0)</f>
        <v>N/A</v>
      </c>
      <c r="E143" s="194" t="str">
        <f>VLOOKUP(B143,'PA GPS 2026 '!$E$4:$V$461,4,0)</f>
        <v>N/A</v>
      </c>
      <c r="F143" s="194" t="str">
        <f>VLOOKUP(B143,'PA GPS 2026 '!$E$4:$V$461,5,0)</f>
        <v>N/A</v>
      </c>
      <c r="G143" s="194" t="str">
        <f>VLOOKUP(B143,'PA GPS 2026 '!$E$4:$V$461,8,0)</f>
        <v>N/A</v>
      </c>
      <c r="H143" s="113" t="str">
        <f>VLOOKUP(B143,'PA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43" s="113">
        <f>VLOOKUP(B143,'PA GPS 2026 '!$E$4:$V$461,13,0)</f>
        <v>4</v>
      </c>
      <c r="J143" s="113" t="str">
        <f>VLOOKUP(B143,'PA GPS 2026 '!$E$4:$V$461,14,0)</f>
        <v>Númerica</v>
      </c>
      <c r="K143" s="114">
        <f>VLOOKUP(B143,'PA GPS 2026 '!$E$4:$V$461,16,0)</f>
        <v>46113</v>
      </c>
      <c r="L143" s="114">
        <f>VLOOKUP(B143,'PA GPS 2026 '!$E$4:$V$461,17,0)</f>
        <v>46295</v>
      </c>
      <c r="M143" s="113" t="str">
        <f>VLOOKUP(B143,'PA GPS 2026 '!$E$4:$V$461,18,0)</f>
        <v>130-DIRECCIÓN FINANCIERA;
20-OFICINA DE TECNOLOGÍA E INFORMÁTICA</v>
      </c>
    </row>
    <row r="144" spans="1:13" s="8" customFormat="1" ht="51.75" thickBot="1" x14ac:dyDescent="0.3">
      <c r="A144" s="133" t="str">
        <f>VLOOKUP(B144,'PA GPS 2026 '!$A$4:$D$461,4,0)</f>
        <v>Actividad propia</v>
      </c>
      <c r="B144" s="12" t="s">
        <v>1553</v>
      </c>
      <c r="C144" s="194"/>
      <c r="D144" s="194" t="str">
        <f>VLOOKUP(B144,'PA GPS 2026 '!$E$4:$V$461,3,0)</f>
        <v>N/A</v>
      </c>
      <c r="E144" s="194" t="str">
        <f>VLOOKUP(B144,'PA GPS 2026 '!$E$4:$V$461,4,0)</f>
        <v>N/A</v>
      </c>
      <c r="F144" s="194" t="str">
        <f>VLOOKUP(B144,'PA GPS 2026 '!$E$4:$V$461,5,0)</f>
        <v>N/A</v>
      </c>
      <c r="G144" s="194" t="str">
        <f>VLOOKUP(B144,'PA GPS 2026 '!$E$4:$V$461,8,0)</f>
        <v>N/A</v>
      </c>
      <c r="H144" s="113" t="str">
        <f>VLOOKUP(B144,'PA GPS 2026 '!$E$4:$V$461,11,0)</f>
        <v>Pruebas de Aceptación (1. Formato Acta de Prueba de Desarrollo de Software GS03-F26 / Único entregable)</v>
      </c>
      <c r="I144" s="113">
        <f>VLOOKUP(B144,'PA GPS 2026 '!$E$4:$V$461,13,0)</f>
        <v>1</v>
      </c>
      <c r="J144" s="113" t="str">
        <f>VLOOKUP(B144,'PA GPS 2026 '!$E$4:$V$461,14,0)</f>
        <v>Númerica</v>
      </c>
      <c r="K144" s="114">
        <f>VLOOKUP(B144,'PA GPS 2026 '!$E$4:$V$461,16,0)</f>
        <v>46146</v>
      </c>
      <c r="L144" s="114">
        <f>VLOOKUP(B144,'PA GPS 2026 '!$E$4:$V$461,17,0)</f>
        <v>46325</v>
      </c>
      <c r="M144" s="113" t="str">
        <f>VLOOKUP(B144,'PA GPS 2026 '!$E$4:$V$461,18,0)</f>
        <v>130-DIRECCIÓN FINANCIERA;
20-OFICINA DE TECNOLOGÍA E INFORMÁTICA;
2000-DESPACHO DEL SUPERINTENDENTE DELEGADO PARA LA PROPIEDAD INDUSTRIAL</v>
      </c>
    </row>
    <row r="145" spans="1:13" s="8" customFormat="1" ht="26.25" thickBot="1" x14ac:dyDescent="0.3">
      <c r="A145" s="133" t="str">
        <f>VLOOKUP(B145,'PA GPS 2026 '!$A$4:$D$461,4,0)</f>
        <v>Actividad propia</v>
      </c>
      <c r="B145" s="12" t="s">
        <v>1554</v>
      </c>
      <c r="C145" s="194"/>
      <c r="D145" s="194" t="str">
        <f>VLOOKUP(B145,'PA GPS 2026 '!$E$4:$V$461,3,0)</f>
        <v>N/A</v>
      </c>
      <c r="E145" s="194" t="str">
        <f>VLOOKUP(B145,'PA GPS 2026 '!$E$4:$V$461,4,0)</f>
        <v>N/A</v>
      </c>
      <c r="F145" s="194" t="str">
        <f>VLOOKUP(B145,'PA GPS 2026 '!$E$4:$V$461,5,0)</f>
        <v>N/A</v>
      </c>
      <c r="G145" s="194" t="str">
        <f>VLOOKUP(B145,'PA GPS 2026 '!$E$4:$V$461,8,0)</f>
        <v>N/A</v>
      </c>
      <c r="H145" s="113" t="str">
        <f>VLOOKUP(B145,'PA GPS 2026 '!$E$4:$V$461,11,0)</f>
        <v>Realizar manuales y capacitar a los usuarios (1.Formato Manual de Usuario GS03-F24 nuevo o actualizado  2. Registro de Capacitación)</v>
      </c>
      <c r="I145" s="113">
        <f>VLOOKUP(B145,'PA GPS 2026 '!$E$4:$V$461,13,0)</f>
        <v>2</v>
      </c>
      <c r="J145" s="113" t="str">
        <f>VLOOKUP(B145,'PA GPS 2026 '!$E$4:$V$461,14,0)</f>
        <v>Númerica</v>
      </c>
      <c r="K145" s="114">
        <f>VLOOKUP(B145,'PA GPS 2026 '!$E$4:$V$461,16,0)</f>
        <v>46310</v>
      </c>
      <c r="L145" s="114">
        <f>VLOOKUP(B145,'PA GPS 2026 '!$E$4:$V$461,17,0)</f>
        <v>46339</v>
      </c>
      <c r="M145" s="113" t="str">
        <f>VLOOKUP(B145,'PA GPS 2026 '!$E$4:$V$461,18,0)</f>
        <v>130-DIRECCIÓN FINANCIERA;
20-OFICINA DE TECNOLOGÍA E INFORMÁTICA</v>
      </c>
    </row>
    <row r="146" spans="1:13" s="8" customFormat="1" ht="26.25" thickBot="1" x14ac:dyDescent="0.3">
      <c r="A146" s="133" t="str">
        <f>VLOOKUP(B146,'PA GPS 2026 '!$A$4:$D$461,4,0)</f>
        <v>Actividad propia</v>
      </c>
      <c r="B146" s="12" t="s">
        <v>1555</v>
      </c>
      <c r="C146" s="196"/>
      <c r="D146" s="196" t="str">
        <f>VLOOKUP(B146,'PA GPS 2026 '!$E$4:$V$461,3,0)</f>
        <v>N/A</v>
      </c>
      <c r="E146" s="196" t="str">
        <f>VLOOKUP(B146,'PA GPS 2026 '!$E$4:$V$461,4,0)</f>
        <v>N/A</v>
      </c>
      <c r="F146" s="196" t="str">
        <f>VLOOKUP(B146,'PA GPS 2026 '!$E$4:$V$461,5,0)</f>
        <v>N/A</v>
      </c>
      <c r="G146" s="196" t="str">
        <f>VLOOKUP(B146,'PA GPS 2026 '!$E$4:$V$461,8,0)</f>
        <v>N/A</v>
      </c>
      <c r="H146" s="113" t="str">
        <f>VLOOKUP(B146,'PA GPS 2026 '!$E$4:$V$461,11,0)</f>
        <v>Realizar cierre del proyecto (1. Formato Arquitectura de Software GS03F21, ya sea nuevo o actualizado hasta el capitulo 2 . 2. Formato Acta de Entrega de Desarrollo de Software GS03-F25)</v>
      </c>
      <c r="I146" s="113">
        <f>VLOOKUP(B146,'PA GPS 2026 '!$E$4:$V$461,13,0)</f>
        <v>2</v>
      </c>
      <c r="J146" s="113" t="str">
        <f>VLOOKUP(B146,'PA GPS 2026 '!$E$4:$V$461,14,0)</f>
        <v>Númerica</v>
      </c>
      <c r="K146" s="114">
        <f>VLOOKUP(B146,'PA GPS 2026 '!$E$4:$V$461,16,0)</f>
        <v>46329</v>
      </c>
      <c r="L146" s="114">
        <f>VLOOKUP(B146,'PA GPS 2026 '!$E$4:$V$461,17,0)</f>
        <v>46356</v>
      </c>
      <c r="M146" s="113" t="str">
        <f>VLOOKUP(B146,'PA GPS 2026 '!$E$4:$V$461,18,0)</f>
        <v>130-DIRECCIÓN FINANCIERA;
20-OFICINA DE TECNOLOGÍA E INFORMÁTICA</v>
      </c>
    </row>
    <row r="147" spans="1:13" s="8" customFormat="1" ht="39" thickBot="1" x14ac:dyDescent="0.3">
      <c r="A147" s="133" t="str">
        <f>VLOOKUP(B147,'PA GPS 2026 '!$A$4:$D$461,4,0)</f>
        <v>Producto</v>
      </c>
      <c r="B147" s="12" t="s">
        <v>1556</v>
      </c>
      <c r="C147" s="195" t="str">
        <f>VLOOKUP(B147,'PA GPS 2026 '!$E$4:$V$461,10,0)</f>
        <v>N/A</v>
      </c>
      <c r="D147" s="195" t="str">
        <f>VLOOKUP(B147,'PA GPS 2026 '!$E$4:$V$461,3,0)</f>
        <v xml:space="preserve">Fortalecer la infraestructura, uso y aprovechamiento de las tecnologías de la información, para optimizar la capacidad institucional
</v>
      </c>
      <c r="E147" s="195" t="str">
        <f>VLOOKUP(B147,'PA GPS 2026 '!$E$4:$V$461,4,0)</f>
        <v xml:space="preserve">Cumplimiento de productos del PAI asociados a Fortalecer la infraestructura, uso y aprovechamiento de las tecnologías de la información, para optimizar la capacidad institucional
</v>
      </c>
      <c r="F147" s="195" t="str">
        <f>VLOOKUP(B147,'PA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47" s="195" t="str">
        <f>VLOOKUP(B147,'PA GPS 2026 '!$E$4:$V$461,8,0)</f>
        <v>C-3599-0200-10-53105d</v>
      </c>
      <c r="H147" s="113" t="str">
        <f>VLOOKUP(B147,'PA GPS 2026 '!$E$4:$V$461,11,0)</f>
        <v>Sistema de multas integrado con recaudos y cobros, evolucionado (1. Formato Arquitectura de Software GS03F21 actualizado. 2. Formato Acta de Entrega de Desarrollo de Software GS03-F25)</v>
      </c>
      <c r="I147" s="113">
        <f>VLOOKUP(B147,'PA GPS 2026 '!$E$4:$V$461,13,0)</f>
        <v>1</v>
      </c>
      <c r="J147" s="113" t="str">
        <f>VLOOKUP(B147,'PA GPS 2026 '!$E$4:$V$461,14,0)</f>
        <v>Númerica</v>
      </c>
      <c r="K147" s="114">
        <f>VLOOKUP(B147,'PA GPS 2026 '!$E$4:$V$461,16,0)</f>
        <v>46055</v>
      </c>
      <c r="L147" s="114">
        <f>VLOOKUP(B147,'PA GPS 2026 '!$E$4:$V$461,17,0)</f>
        <v>46189</v>
      </c>
      <c r="M147" s="113" t="str">
        <f>VLOOKUP(B147,'PA GPS 2026 '!$E$4:$V$461,18,0)</f>
        <v>11-GRUPO DE TRABAJO DE COBRO COACTIVO;
130-DIRECCIÓN FINANCIERA;
20-OFICINA DE TECNOLOGÍA E INFORMÁTICA</v>
      </c>
    </row>
    <row r="148" spans="1:13" s="8" customFormat="1" ht="39" thickBot="1" x14ac:dyDescent="0.3">
      <c r="A148" s="133" t="str">
        <f>VLOOKUP(B148,'PA GPS 2026 '!$A$4:$D$461,4,0)</f>
        <v>Actividad propia</v>
      </c>
      <c r="B148" s="12" t="s">
        <v>1559</v>
      </c>
      <c r="C148" s="194"/>
      <c r="D148" s="194" t="str">
        <f>VLOOKUP(B148,'PA GPS 2026 '!$E$4:$V$461,3,0)</f>
        <v>N/A</v>
      </c>
      <c r="E148" s="194" t="str">
        <f>VLOOKUP(B148,'PA GPS 2026 '!$E$4:$V$461,4,0)</f>
        <v>N/A</v>
      </c>
      <c r="F148" s="194" t="str">
        <f>VLOOKUP(B148,'PA GPS 2026 '!$E$4:$V$461,5,0)</f>
        <v>N/A</v>
      </c>
      <c r="G148" s="194" t="str">
        <f>VLOOKUP(B148,'PA GPS 2026 '!$E$4:$V$461,8,0)</f>
        <v>N/A</v>
      </c>
      <c r="H148" s="113" t="str">
        <f>VLOOKUP(B148,'PA GPS 2026 '!$E$4:$V$461,11,0)</f>
        <v>Elaborar y aprobar requerimiento (1. Formato Solicitud de Requerimientos a Sistemas de Información GS03-F18 2. Formato Lista de Chequeo de Requisitos de Seguridad de la Información GS03-F27)</v>
      </c>
      <c r="I148" s="113">
        <f>VLOOKUP(B148,'PA GPS 2026 '!$E$4:$V$461,13,0)</f>
        <v>2</v>
      </c>
      <c r="J148" s="113" t="str">
        <f>VLOOKUP(B148,'PA GPS 2026 '!$E$4:$V$461,14,0)</f>
        <v>Númerica</v>
      </c>
      <c r="K148" s="114">
        <f>VLOOKUP(B148,'PA GPS 2026 '!$E$4:$V$461,16,0)</f>
        <v>46055</v>
      </c>
      <c r="L148" s="114">
        <f>VLOOKUP(B148,'PA GPS 2026 '!$E$4:$V$461,17,0)</f>
        <v>46066</v>
      </c>
      <c r="M148" s="113" t="str">
        <f>VLOOKUP(B148,'PA GPS 2026 '!$E$4:$V$461,18,0)</f>
        <v>11-GRUPO DE TRABAJO DE COBRO COACTIVO;
130-DIRECCIÓN FINANCIERA;
20-OFICINA DE TECNOLOGÍA E INFORMÁTICA</v>
      </c>
    </row>
    <row r="149" spans="1:13" s="8" customFormat="1" ht="26.25" thickBot="1" x14ac:dyDescent="0.3">
      <c r="A149" s="133" t="str">
        <f>VLOOKUP(B149,'PA GPS 2026 '!$A$4:$D$461,4,0)</f>
        <v>Actividad sin participación</v>
      </c>
      <c r="B149" s="12" t="s">
        <v>1560</v>
      </c>
      <c r="C149" s="194"/>
      <c r="D149" s="194" t="str">
        <f>VLOOKUP(B149,'PA GPS 2026 '!$E$4:$V$461,3,0)</f>
        <v>N/A</v>
      </c>
      <c r="E149" s="194" t="str">
        <f>VLOOKUP(B149,'PA GPS 2026 '!$E$4:$V$461,4,0)</f>
        <v>N/A</v>
      </c>
      <c r="F149" s="194" t="str">
        <f>VLOOKUP(B149,'PA GPS 2026 '!$E$4:$V$461,5,0)</f>
        <v>N/A</v>
      </c>
      <c r="G149" s="194" t="str">
        <f>VLOOKUP(B149,'PA GPS 2026 '!$E$4:$V$461,8,0)</f>
        <v>N/A</v>
      </c>
      <c r="H149" s="113" t="str">
        <f>VLOOKUP(B149,'PA GPS 2026 '!$E$4:$V$461,11,0)</f>
        <v>Diseñar la solución (1. Formato Arquitectura de Software GS03F21, ya sea nuevo o actualizado hasta el capitulo 2  / Único entregable)</v>
      </c>
      <c r="I149" s="113">
        <f>VLOOKUP(B149,'PA GPS 2026 '!$E$4:$V$461,13,0)</f>
        <v>1</v>
      </c>
      <c r="J149" s="113" t="str">
        <f>VLOOKUP(B149,'PA GPS 2026 '!$E$4:$V$461,14,0)</f>
        <v>Númerica</v>
      </c>
      <c r="K149" s="114">
        <f>VLOOKUP(B149,'PA GPS 2026 '!$E$4:$V$461,16,0)</f>
        <v>46062</v>
      </c>
      <c r="L149" s="114">
        <f>VLOOKUP(B149,'PA GPS 2026 '!$E$4:$V$461,17,0)</f>
        <v>46083</v>
      </c>
      <c r="M149" s="113" t="str">
        <f>VLOOKUP(B149,'PA GPS 2026 '!$E$4:$V$461,18,0)</f>
        <v>20-OFICINA DE TECNOLOGÍA E INFORMÁTICA</v>
      </c>
    </row>
    <row r="150" spans="1:13" s="8" customFormat="1" ht="39" thickBot="1" x14ac:dyDescent="0.3">
      <c r="A150" s="133" t="str">
        <f>VLOOKUP(B150,'PA GPS 2026 '!$A$4:$D$461,4,0)</f>
        <v>Actividad propia</v>
      </c>
      <c r="B150" s="12" t="s">
        <v>1561</v>
      </c>
      <c r="C150" s="194"/>
      <c r="D150" s="194" t="str">
        <f>VLOOKUP(B150,'PA GPS 2026 '!$E$4:$V$461,3,0)</f>
        <v>N/A</v>
      </c>
      <c r="E150" s="194" t="str">
        <f>VLOOKUP(B150,'PA GPS 2026 '!$E$4:$V$461,4,0)</f>
        <v>N/A</v>
      </c>
      <c r="F150" s="194" t="str">
        <f>VLOOKUP(B150,'PA GPS 2026 '!$E$4:$V$461,5,0)</f>
        <v>N/A</v>
      </c>
      <c r="G150" s="194" t="str">
        <f>VLOOKUP(B150,'PA GPS 2026 '!$E$4:$V$461,8,0)</f>
        <v>N/A</v>
      </c>
      <c r="H150" s="113" t="str">
        <f>VLOOKUP(B150,'PA GPS 2026 '!$E$4:$V$461,11,0)</f>
        <v>Planear  y gestionar la solución  (1. Reporte planeación de tareas, línea base de requerimientos (historias de usuario) y entregables  en la herramienta devops 2. plan de pruebas diseñado y registrado en la herramienta devops)</v>
      </c>
      <c r="I150" s="113">
        <f>VLOOKUP(B150,'PA GPS 2026 '!$E$4:$V$461,13,0)</f>
        <v>2</v>
      </c>
      <c r="J150" s="113" t="str">
        <f>VLOOKUP(B150,'PA GPS 2026 '!$E$4:$V$461,14,0)</f>
        <v>Númerica</v>
      </c>
      <c r="K150" s="114">
        <f>VLOOKUP(B150,'PA GPS 2026 '!$E$4:$V$461,16,0)</f>
        <v>46062</v>
      </c>
      <c r="L150" s="114">
        <f>VLOOKUP(B150,'PA GPS 2026 '!$E$4:$V$461,17,0)</f>
        <v>46127</v>
      </c>
      <c r="M150" s="113" t="str">
        <f>VLOOKUP(B150,'PA GPS 2026 '!$E$4:$V$461,18,0)</f>
        <v>11-GRUPO DE TRABAJO DE COBRO COACTIVO;
130-DIRECCIÓN FINANCIERA;
20-OFICINA DE TECNOLOGÍA E INFORMÁTICA</v>
      </c>
    </row>
    <row r="151" spans="1:13" s="8" customFormat="1" ht="63.75" customHeight="1" thickBot="1" x14ac:dyDescent="0.3">
      <c r="A151" s="133" t="str">
        <f>VLOOKUP(B151,'PA GPS 2026 '!$A$4:$D$461,4,0)</f>
        <v>Actividad propia</v>
      </c>
      <c r="B151" s="12" t="s">
        <v>1562</v>
      </c>
      <c r="C151" s="194"/>
      <c r="D151" s="194" t="str">
        <f>VLOOKUP(B151,'PA GPS 2026 '!$E$4:$V$461,3,0)</f>
        <v>N/A</v>
      </c>
      <c r="E151" s="194" t="str">
        <f>VLOOKUP(B151,'PA GPS 2026 '!$E$4:$V$461,4,0)</f>
        <v>N/A</v>
      </c>
      <c r="F151" s="194" t="str">
        <f>VLOOKUP(B151,'PA GPS 2026 '!$E$4:$V$461,5,0)</f>
        <v>N/A</v>
      </c>
      <c r="G151" s="194" t="str">
        <f>VLOOKUP(B151,'PA GPS 2026 '!$E$4:$V$461,8,0)</f>
        <v>N/A</v>
      </c>
      <c r="H151" s="113" t="str">
        <f>VLOOKUP(B151,'PA GPS 2026 '!$E$4:$V$461,11,0)</f>
        <v>Construir componentes de software (1. Captura de pantalla del Código fuente registrado en devops / 2. Captura de pantalla  de casos de prueba ejecutados por desarrollo / 3.Captura de pantalla  de casos de prueba ejecutados para aceptación / 4. Formato Acta de Prueba de Desarrollo de Software GS03-F26)</v>
      </c>
      <c r="I151" s="113">
        <f>VLOOKUP(B151,'PA GPS 2026 '!$E$4:$V$461,13,0)</f>
        <v>4</v>
      </c>
      <c r="J151" s="113" t="str">
        <f>VLOOKUP(B151,'PA GPS 2026 '!$E$4:$V$461,14,0)</f>
        <v>Númerica</v>
      </c>
      <c r="K151" s="114">
        <f>VLOOKUP(B151,'PA GPS 2026 '!$E$4:$V$461,16,0)</f>
        <v>46062</v>
      </c>
      <c r="L151" s="114">
        <f>VLOOKUP(B151,'PA GPS 2026 '!$E$4:$V$461,17,0)</f>
        <v>46157</v>
      </c>
      <c r="M151" s="113" t="str">
        <f>VLOOKUP(B151,'PA GPS 2026 '!$E$4:$V$461,18,0)</f>
        <v>130-DIRECCIÓN FINANCIERA;
20-OFICINA DE TECNOLOGÍA E INFORMÁTICA</v>
      </c>
    </row>
    <row r="152" spans="1:13" ht="39" thickBot="1" x14ac:dyDescent="0.3">
      <c r="A152" s="133" t="str">
        <f>VLOOKUP(B152,'PA GPS 2026 '!$A$4:$D$461,4,0)</f>
        <v>Actividad propia</v>
      </c>
      <c r="B152" s="12" t="s">
        <v>1563</v>
      </c>
      <c r="C152" s="194"/>
      <c r="D152" s="194" t="str">
        <f>VLOOKUP(B152,'PA GPS 2026 '!$E$4:$V$461,3,0)</f>
        <v>N/A</v>
      </c>
      <c r="E152" s="194" t="str">
        <f>VLOOKUP(B152,'PA GPS 2026 '!$E$4:$V$461,4,0)</f>
        <v>N/A</v>
      </c>
      <c r="F152" s="194" t="str">
        <f>VLOOKUP(B152,'PA GPS 2026 '!$E$4:$V$461,5,0)</f>
        <v>N/A</v>
      </c>
      <c r="G152" s="194" t="str">
        <f>VLOOKUP(B152,'PA GPS 2026 '!$E$4:$V$461,8,0)</f>
        <v>N/A</v>
      </c>
      <c r="H152" s="113" t="str">
        <f>VLOOKUP(B152,'PA GPS 2026 '!$E$4:$V$461,11,0)</f>
        <v>Pruebas de Aceptación (1. Formato Acta de Prueba de Desarrollo de Software GS03-F26 / Único entregable)</v>
      </c>
      <c r="I152" s="113">
        <f>VLOOKUP(B152,'PA GPS 2026 '!$E$4:$V$461,13,0)</f>
        <v>1</v>
      </c>
      <c r="J152" s="113" t="str">
        <f>VLOOKUP(B152,'PA GPS 2026 '!$E$4:$V$461,14,0)</f>
        <v>Númerica</v>
      </c>
      <c r="K152" s="114">
        <f>VLOOKUP(B152,'PA GPS 2026 '!$E$4:$V$461,16,0)</f>
        <v>46097</v>
      </c>
      <c r="L152" s="114">
        <f>VLOOKUP(B152,'PA GPS 2026 '!$E$4:$V$461,17,0)</f>
        <v>46171</v>
      </c>
      <c r="M152" s="113" t="str">
        <f>VLOOKUP(B152,'PA GPS 2026 '!$E$4:$V$461,18,0)</f>
        <v>11-GRUPO DE TRABAJO DE COBRO COACTIVO;
130-DIRECCIÓN FINANCIERA;
20-OFICINA DE TECNOLOGÍA E INFORMÁTICA</v>
      </c>
    </row>
    <row r="153" spans="1:13" ht="26.25" thickBot="1" x14ac:dyDescent="0.3">
      <c r="A153" s="133" t="str">
        <f>VLOOKUP(B153,'PA GPS 2026 '!$A$4:$D$461,4,0)</f>
        <v>Actividad propia</v>
      </c>
      <c r="B153" s="12" t="s">
        <v>1564</v>
      </c>
      <c r="C153" s="194"/>
      <c r="D153" s="194" t="str">
        <f>VLOOKUP(B153,'PA GPS 2026 '!$E$4:$V$461,3,0)</f>
        <v>N/A</v>
      </c>
      <c r="E153" s="194" t="str">
        <f>VLOOKUP(B153,'PA GPS 2026 '!$E$4:$V$461,4,0)</f>
        <v>N/A</v>
      </c>
      <c r="F153" s="194" t="str">
        <f>VLOOKUP(B153,'PA GPS 2026 '!$E$4:$V$461,5,0)</f>
        <v>N/A</v>
      </c>
      <c r="G153" s="194" t="str">
        <f>VLOOKUP(B153,'PA GPS 2026 '!$E$4:$V$461,8,0)</f>
        <v>N/A</v>
      </c>
      <c r="H153" s="113" t="str">
        <f>VLOOKUP(B153,'PA GPS 2026 '!$E$4:$V$461,11,0)</f>
        <v>Realizar manuales y capacitar a los usuarios (1.Formato Manual de Usuario GS03-F24 nuevo o actualizado  2. Registro de Capacitación)</v>
      </c>
      <c r="I153" s="113">
        <f>VLOOKUP(B153,'PA GPS 2026 '!$E$4:$V$461,13,0)</f>
        <v>2</v>
      </c>
      <c r="J153" s="113" t="str">
        <f>VLOOKUP(B153,'PA GPS 2026 '!$E$4:$V$461,14,0)</f>
        <v>Númerica</v>
      </c>
      <c r="K153" s="114">
        <f>VLOOKUP(B153,'PA GPS 2026 '!$E$4:$V$461,16,0)</f>
        <v>46097</v>
      </c>
      <c r="L153" s="114">
        <f>VLOOKUP(B153,'PA GPS 2026 '!$E$4:$V$461,17,0)</f>
        <v>46174</v>
      </c>
      <c r="M153" s="113" t="str">
        <f>VLOOKUP(B153,'PA GPS 2026 '!$E$4:$V$461,18,0)</f>
        <v>130-DIRECCIÓN FINANCIERA;
20-OFICINA DE TECNOLOGÍA E INFORMÁTICA</v>
      </c>
    </row>
    <row r="154" spans="1:13" ht="26.25" thickBot="1" x14ac:dyDescent="0.3">
      <c r="A154" s="133" t="str">
        <f>VLOOKUP(B154,'PA GPS 2026 '!$A$4:$D$461,4,0)</f>
        <v>Actividad propia</v>
      </c>
      <c r="B154" s="12" t="s">
        <v>1565</v>
      </c>
      <c r="C154" s="196"/>
      <c r="D154" s="196" t="str">
        <f>VLOOKUP(B154,'PA GPS 2026 '!$E$4:$V$461,3,0)</f>
        <v>N/A</v>
      </c>
      <c r="E154" s="196" t="str">
        <f>VLOOKUP(B154,'PA GPS 2026 '!$E$4:$V$461,4,0)</f>
        <v>N/A</v>
      </c>
      <c r="F154" s="196" t="str">
        <f>VLOOKUP(B154,'PA GPS 2026 '!$E$4:$V$461,5,0)</f>
        <v>N/A</v>
      </c>
      <c r="G154" s="196" t="str">
        <f>VLOOKUP(B154,'PA GPS 2026 '!$E$4:$V$461,8,0)</f>
        <v>N/A</v>
      </c>
      <c r="H154" s="113" t="str">
        <f>VLOOKUP(B154,'PA GPS 2026 '!$E$4:$V$461,11,0)</f>
        <v>Realizar cierre del proyecto (1. Formato Arquitectura de Software GS03F21, ya sea nuevo o actualizado hasta el capitulo 2 . 2. Formato Acta de Entrega de Desarrollo de Software GS03-F25)</v>
      </c>
      <c r="I154" s="113">
        <f>VLOOKUP(B154,'PA GPS 2026 '!$E$4:$V$461,13,0)</f>
        <v>2</v>
      </c>
      <c r="J154" s="113" t="str">
        <f>VLOOKUP(B154,'PA GPS 2026 '!$E$4:$V$461,14,0)</f>
        <v>Númerica</v>
      </c>
      <c r="K154" s="114">
        <f>VLOOKUP(B154,'PA GPS 2026 '!$E$4:$V$461,16,0)</f>
        <v>46174</v>
      </c>
      <c r="L154" s="114">
        <f>VLOOKUP(B154,'PA GPS 2026 '!$E$4:$V$461,17,0)</f>
        <v>46189</v>
      </c>
      <c r="M154" s="113" t="str">
        <f>VLOOKUP(B154,'PA GPS 2026 '!$E$4:$V$461,18,0)</f>
        <v>130-DIRECCIÓN FINANCIERA;
20-OFICINA DE TECNOLOGÍA E INFORMÁTICA</v>
      </c>
    </row>
    <row r="155" spans="1:13" ht="39" thickBot="1" x14ac:dyDescent="0.3">
      <c r="A155" s="133" t="str">
        <f>VLOOKUP(B155,'PA GPS 2026 '!$A$4:$D$461,4,0)</f>
        <v>Producto</v>
      </c>
      <c r="B155" s="12" t="s">
        <v>355</v>
      </c>
      <c r="C155" s="195" t="str">
        <f>VLOOKUP(B155,'PA GPS 2026 '!$E$4:$V$461,10,0)</f>
        <v>PES - Reindustrialización;
PES - Cierre de brechas territoriales</v>
      </c>
      <c r="D155" s="195" t="str">
        <f>VLOOKUP(B155,'PA GPS 2026 '!$E$4:$V$461,3,0)</f>
        <v xml:space="preserve">Promover el enfoque preventivo, diferencial y territorial en el que hacer misional de la entidad 
</v>
      </c>
      <c r="E155" s="195" t="str">
        <f>VLOOKUP(B155,'PA GPS 2026 '!$E$4:$V$461,4,0)</f>
        <v xml:space="preserve">Cumplimiento de productos del PAI asociados a Promover el enfoque preventivo, diferencial y territorial en el que hacer misional de la entidad 
</v>
      </c>
      <c r="F155" s="195" t="str">
        <f>VLOOKUP(B155,'PA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5" s="195" t="str">
        <f>VLOOKUP(B155,'PA GPS 2026 '!$E$4:$V$461,8,0)</f>
        <v>C-3503-0200-22-40401c</v>
      </c>
      <c r="H155" s="113" t="str">
        <f>VLOOKUP(B155,'PA GPS 2026 '!$E$4:$V$461,11,0)</f>
        <v>Cobertura a Nivel territorial con el programa de Estrategias para el Fortalecimiento sobre la Protección y Promoción de la libre competencia, lograda. (informe con el detalle del cálculo de cobertura a nivel territorial logrado con el programa)</v>
      </c>
      <c r="I155" s="113">
        <f>VLOOKUP(B155,'PA GPS 2026 '!$E$4:$V$461,13,0)</f>
        <v>62</v>
      </c>
      <c r="J155" s="113" t="str">
        <f>VLOOKUP(B155,'PA GPS 2026 '!$E$4:$V$461,14,0)</f>
        <v>Porcentual</v>
      </c>
      <c r="K155" s="114">
        <f>VLOOKUP(B155,'PA GPS 2026 '!$E$4:$V$461,16,0)</f>
        <v>46055</v>
      </c>
      <c r="L155" s="114">
        <f>VLOOKUP(B155,'PA GPS 2026 '!$E$4:$V$461,17,0)</f>
        <v>46367</v>
      </c>
      <c r="M155" s="113" t="str">
        <f>VLOOKUP(B155,'PA GPS 2026 '!$E$4:$V$461,18,0)</f>
        <v>1000-DESPACHO DEL SUPERINTENDENTE DELEGADO PARA LA PROTECCIÓN DE LA COMPETENCIA</v>
      </c>
    </row>
    <row r="156" spans="1:13" s="8" customFormat="1" ht="39" thickBot="1" x14ac:dyDescent="0.3">
      <c r="A156" s="133" t="str">
        <f>VLOOKUP(B156,'PA GPS 2026 '!$A$4:$D$461,4,0)</f>
        <v>Actividad propia</v>
      </c>
      <c r="B156" s="12" t="s">
        <v>356</v>
      </c>
      <c r="C156" s="194"/>
      <c r="D156" s="194" t="str">
        <f>VLOOKUP(B156,'PA GPS 2026 '!$E$4:$V$461,3,0)</f>
        <v>N/A</v>
      </c>
      <c r="E156" s="194" t="str">
        <f>VLOOKUP(B156,'PA GPS 2026 '!$E$4:$V$461,4,0)</f>
        <v>N/A</v>
      </c>
      <c r="F156" s="194" t="str">
        <f>VLOOKUP(B156,'PA GPS 2026 '!$E$4:$V$461,5,0)</f>
        <v>N/A</v>
      </c>
      <c r="G156" s="194" t="str">
        <f>VLOOKUP(B156,'PA GPS 2026 '!$E$4:$V$461,8,0)</f>
        <v>N/A</v>
      </c>
      <c r="H156" s="113" t="str">
        <f>VLOOKUP(B156,'PA GPS 2026 '!$E$4:$V$461,11,0)</f>
        <v>Establecer a partir de la línea base,  el Programa de Estrategias para el Fortalecimiento sobre la Protección y Promoción de la libre competencia a nivel territorial. (Documento con el plan de trabajo del programa de estrategias de fortalecimiento)</v>
      </c>
      <c r="I156" s="113">
        <f>VLOOKUP(B156,'PA GPS 2026 '!$E$4:$V$461,13,0)</f>
        <v>1</v>
      </c>
      <c r="J156" s="113" t="str">
        <f>VLOOKUP(B156,'PA GPS 2026 '!$E$4:$V$461,14,0)</f>
        <v>Númerica</v>
      </c>
      <c r="K156" s="114">
        <f>VLOOKUP(B156,'PA GPS 2026 '!$E$4:$V$461,16,0)</f>
        <v>46055</v>
      </c>
      <c r="L156" s="114">
        <f>VLOOKUP(B156,'PA GPS 2026 '!$E$4:$V$461,17,0)</f>
        <v>46080</v>
      </c>
      <c r="M156" s="113" t="str">
        <f>VLOOKUP(B156,'PA GPS 2026 '!$E$4:$V$461,18,0)</f>
        <v>1000-DESPACHO DEL SUPERINTENDENTE DELEGADO PARA LA PROTECCIÓN DE LA COMPETENCIA</v>
      </c>
    </row>
    <row r="157" spans="1:13" ht="51.75" thickBot="1" x14ac:dyDescent="0.3">
      <c r="A157" s="133" t="str">
        <f>VLOOKUP(B157,'PA GPS 2026 '!$A$4:$D$461,4,0)</f>
        <v>Actividad propia</v>
      </c>
      <c r="B157" s="12" t="s">
        <v>358</v>
      </c>
      <c r="C157" s="196"/>
      <c r="D157" s="196" t="str">
        <f>VLOOKUP(B157,'PA GPS 2026 '!$E$4:$V$461,3,0)</f>
        <v>N/A</v>
      </c>
      <c r="E157" s="196" t="str">
        <f>VLOOKUP(B157,'PA GPS 2026 '!$E$4:$V$461,4,0)</f>
        <v>N/A</v>
      </c>
      <c r="F157" s="196" t="str">
        <f>VLOOKUP(B157,'PA GPS 2026 '!$E$4:$V$461,5,0)</f>
        <v>N/A</v>
      </c>
      <c r="G157" s="196" t="str">
        <f>VLOOKUP(B157,'PA GPS 2026 '!$E$4:$V$461,8,0)</f>
        <v>N/A</v>
      </c>
      <c r="H157" s="113" t="str">
        <f>VLOOKUP(B157,'PA GPS 2026 '!$E$4:$V$461,11,0)</f>
        <v>Realizar las actividades del Programa de Estrategias para el Fortalecimiento sobre la Protección y Promoción de la libre competencia a nivel territorial, de acuerdo con el programa establecido. (Informe de actividades desarrolladas y cálculo porcentual del avance según plan de trabajo desarrollado)</v>
      </c>
      <c r="I157" s="113">
        <f>VLOOKUP(B157,'PA GPS 2026 '!$E$4:$V$461,13,0)</f>
        <v>100</v>
      </c>
      <c r="J157" s="113" t="str">
        <f>VLOOKUP(B157,'PA GPS 2026 '!$E$4:$V$461,14,0)</f>
        <v>Porcentual</v>
      </c>
      <c r="K157" s="114">
        <f>VLOOKUP(B157,'PA GPS 2026 '!$E$4:$V$461,16,0)</f>
        <v>46083</v>
      </c>
      <c r="L157" s="114">
        <f>VLOOKUP(B157,'PA GPS 2026 '!$E$4:$V$461,17,0)</f>
        <v>46367</v>
      </c>
      <c r="M157" s="113" t="str">
        <f>VLOOKUP(B157,'PA GPS 2026 '!$E$4:$V$461,18,0)</f>
        <v>1000-DESPACHO DEL SUPERINTENDENTE DELEGADO PARA LA PROTECCIÓN DE LA COMPETENCIA</v>
      </c>
    </row>
    <row r="158" spans="1:13" s="8" customFormat="1" ht="51.75" thickBot="1" x14ac:dyDescent="0.3">
      <c r="A158" s="133" t="str">
        <f>VLOOKUP(B158,'PA GPS 2026 '!$A$4:$D$461,4,0)</f>
        <v>Producto</v>
      </c>
      <c r="B158" s="12" t="s">
        <v>359</v>
      </c>
      <c r="C158" s="195" t="str">
        <f>VLOOKUP(B158,'PA GPS 2026 '!$E$4:$V$461,10,0)</f>
        <v>N/A</v>
      </c>
      <c r="D158" s="195" t="str">
        <f>VLOOKUP(B158,'PA GPS 2026 '!$E$4:$V$461,3,0)</f>
        <v xml:space="preserve">Generar sinergias con agentes nacionales e internacionales que permitan potenciar las capacidades de la SIC.
</v>
      </c>
      <c r="E158" s="195" t="str">
        <f>VLOOKUP(B158,'PA GPS 2026 '!$E$4:$V$461,4,0)</f>
        <v xml:space="preserve">Cumplimiento de productos del PAI asociados a Generar sinergias con agentes nacionales e internacionales que permitan potenciar las capacidades de la SIC.
</v>
      </c>
      <c r="F158" s="195" t="str">
        <f>VLOOKUP(B158,'PA GPS 2026 '!$E$4:$V$461,5,0)</f>
        <v>1-Generación de oportunidades de cooperación y fortalecimiento de existentes con grupos de interés y de valor.-5-Direccionamiento de la oferta institucional con productos y/o servicios con enfoque preventivo, diferencial y territorial.</v>
      </c>
      <c r="G158" s="195" t="str">
        <f>VLOOKUP(B158,'PA GPS 2026 '!$E$4:$V$461,8,0)</f>
        <v>C-3503-0200-22-40401c</v>
      </c>
      <c r="H158" s="113" t="str">
        <f>VLOOKUP(B158,'PA GPS 2026 '!$E$4:$V$461,11,0)</f>
        <v>Guías o manuales para incentivar de manera eficaz la aplicación de normas de protección y libre competencia económica y proporcionar claridad a empresas, autoridades públicas y de competencia homóloga, elaboradas y publicadas (Certificados de publicaciones)</v>
      </c>
      <c r="I158" s="113">
        <f>VLOOKUP(B158,'PA GPS 2026 '!$E$4:$V$461,13,0)</f>
        <v>2</v>
      </c>
      <c r="J158" s="113" t="str">
        <f>VLOOKUP(B158,'PA GPS 2026 '!$E$4:$V$461,14,0)</f>
        <v>Númerica</v>
      </c>
      <c r="K158" s="114">
        <f>VLOOKUP(B158,'PA GPS 2026 '!$E$4:$V$461,16,0)</f>
        <v>46055</v>
      </c>
      <c r="L158" s="114">
        <f>VLOOKUP(B158,'PA GPS 2026 '!$E$4:$V$461,17,0)</f>
        <v>46367</v>
      </c>
      <c r="M158" s="113" t="str">
        <f>VLOOKUP(B158,'PA GPS 2026 '!$E$4:$V$461,18,0)</f>
        <v>10-OFICINA  ASESORA JURÍDICA;
1000-DESPACHO DEL SUPERINTENDENTE DELEGADO PARA LA PROTECCIÓN DE LA COMPETENCIA;
73-GRUPO DE TRABAJO DE COMUNICACION</v>
      </c>
    </row>
    <row r="159" spans="1:13" s="8" customFormat="1" ht="39" thickBot="1" x14ac:dyDescent="0.3">
      <c r="A159" s="133" t="str">
        <f>VLOOKUP(B159,'PA GPS 2026 '!$A$4:$D$461,4,0)</f>
        <v>Actividad propia</v>
      </c>
      <c r="B159" s="12" t="s">
        <v>361</v>
      </c>
      <c r="C159" s="194"/>
      <c r="D159" s="194" t="str">
        <f>VLOOKUP(B159,'PA GPS 2026 '!$E$4:$V$461,3,0)</f>
        <v>N/A</v>
      </c>
      <c r="E159" s="194" t="str">
        <f>VLOOKUP(B159,'PA GPS 2026 '!$E$4:$V$461,4,0)</f>
        <v>N/A</v>
      </c>
      <c r="F159" s="194" t="str">
        <f>VLOOKUP(B159,'PA GPS 2026 '!$E$4:$V$461,5,0)</f>
        <v>N/A</v>
      </c>
      <c r="G159" s="194" t="str">
        <f>VLOOKUP(B159,'PA GPS 2026 '!$E$4:$V$461,8,0)</f>
        <v>N/A</v>
      </c>
      <c r="H159" s="113" t="str">
        <f>VLOOKUP(B159,'PA GPS 2026 '!$E$4:$V$461,11,0)</f>
        <v>Elaborar y enviar los documentos Guías o manuales a la Oficina Asesora Jurídica (Documentos en Word de las guías o manual)</v>
      </c>
      <c r="I159" s="113">
        <f>VLOOKUP(B159,'PA GPS 2026 '!$E$4:$V$461,13,0)</f>
        <v>2</v>
      </c>
      <c r="J159" s="113" t="str">
        <f>VLOOKUP(B159,'PA GPS 2026 '!$E$4:$V$461,14,0)</f>
        <v>Númerica</v>
      </c>
      <c r="K159" s="114">
        <f>VLOOKUP(B159,'PA GPS 2026 '!$E$4:$V$461,16,0)</f>
        <v>46055</v>
      </c>
      <c r="L159" s="114">
        <f>VLOOKUP(B159,'PA GPS 2026 '!$E$4:$V$461,17,0)</f>
        <v>46203</v>
      </c>
      <c r="M159" s="113" t="str">
        <f>VLOOKUP(B159,'PA GPS 2026 '!$E$4:$V$461,18,0)</f>
        <v>10-OFICINA  ASESORA JURÍDICA;
1000-DESPACHO DEL SUPERINTENDENTE DELEGADO PARA LA PROTECCIÓN DE LA COMPETENCIA</v>
      </c>
    </row>
    <row r="160" spans="1:13" s="8" customFormat="1" ht="39" thickBot="1" x14ac:dyDescent="0.3">
      <c r="A160" s="133" t="str">
        <f>VLOOKUP(B160,'PA GPS 2026 '!$A$4:$D$461,4,0)</f>
        <v>Actividad propia</v>
      </c>
      <c r="B160" s="12" t="s">
        <v>362</v>
      </c>
      <c r="C160" s="194"/>
      <c r="D160" s="194" t="str">
        <f>VLOOKUP(B160,'PA GPS 2026 '!$E$4:$V$461,3,0)</f>
        <v>N/A</v>
      </c>
      <c r="E160" s="194" t="str">
        <f>VLOOKUP(B160,'PA GPS 2026 '!$E$4:$V$461,4,0)</f>
        <v>N/A</v>
      </c>
      <c r="F160" s="194" t="str">
        <f>VLOOKUP(B160,'PA GPS 2026 '!$E$4:$V$461,5,0)</f>
        <v>N/A</v>
      </c>
      <c r="G160" s="194" t="str">
        <f>VLOOKUP(B160,'PA GPS 2026 '!$E$4:$V$461,8,0)</f>
        <v>N/A</v>
      </c>
      <c r="H160" s="113" t="str">
        <f>VLOOKUP(B160,'PA GPS 2026 '!$E$4:$V$461,11,0)</f>
        <v>Elaborar y enviar el documento guía o manual a la Superintendente de Industria y Comercio (Documento en Word de la guía o manual /único entregable)</v>
      </c>
      <c r="I160" s="113">
        <f>VLOOKUP(B160,'PA GPS 2026 '!$E$4:$V$461,13,0)</f>
        <v>2</v>
      </c>
      <c r="J160" s="113" t="str">
        <f>VLOOKUP(B160,'PA GPS 2026 '!$E$4:$V$461,14,0)</f>
        <v>Númerica</v>
      </c>
      <c r="K160" s="114">
        <f>VLOOKUP(B160,'PA GPS 2026 '!$E$4:$V$461,16,0)</f>
        <v>46055</v>
      </c>
      <c r="L160" s="114">
        <f>VLOOKUP(B160,'PA GPS 2026 '!$E$4:$V$461,17,0)</f>
        <v>46203</v>
      </c>
      <c r="M160" s="113" t="str">
        <f>VLOOKUP(B160,'PA GPS 2026 '!$E$4:$V$461,18,0)</f>
        <v>10-OFICINA  ASESORA JURÍDICA;
1000-DESPACHO DEL SUPERINTENDENTE DELEGADO PARA LA PROTECCIÓN DE LA COMPETENCIA</v>
      </c>
    </row>
    <row r="161" spans="1:13" s="8" customFormat="1" ht="39" thickBot="1" x14ac:dyDescent="0.3">
      <c r="A161" s="133" t="str">
        <f>VLOOKUP(B161,'PA GPS 2026 '!$A$4:$D$461,4,0)</f>
        <v>Actividad propia</v>
      </c>
      <c r="B161" s="12" t="s">
        <v>363</v>
      </c>
      <c r="C161" s="194"/>
      <c r="D161" s="194" t="str">
        <f>VLOOKUP(B161,'PA GPS 2026 '!$E$4:$V$461,3,0)</f>
        <v>N/A</v>
      </c>
      <c r="E161" s="194" t="str">
        <f>VLOOKUP(B161,'PA GPS 2026 '!$E$4:$V$461,4,0)</f>
        <v>N/A</v>
      </c>
      <c r="F161" s="194" t="str">
        <f>VLOOKUP(B161,'PA GPS 2026 '!$E$4:$V$461,5,0)</f>
        <v>N/A</v>
      </c>
      <c r="G161" s="194" t="str">
        <f>VLOOKUP(B161,'PA GPS 2026 '!$E$4:$V$461,8,0)</f>
        <v>N/A</v>
      </c>
      <c r="H161" s="113" t="str">
        <f>VLOOKUP(B161,'PA GPS 2026 '!$E$4:$V$461,11,0)</f>
        <v>Enviar al Grupo de trabajo de Comunicaciones el documento guía o manual en Word, avalado por el Superintendente, con sugerencias a tener en cuenta en materia gráfica. (Correo electrónico y documentos en Word de las guías o manuales, con sugerencias a tener en cuenta en materia gráfica)</v>
      </c>
      <c r="I161" s="113">
        <f>VLOOKUP(B161,'PA GPS 2026 '!$E$4:$V$461,13,0)</f>
        <v>2</v>
      </c>
      <c r="J161" s="113" t="str">
        <f>VLOOKUP(B161,'PA GPS 2026 '!$E$4:$V$461,14,0)</f>
        <v>Númerica</v>
      </c>
      <c r="K161" s="114">
        <f>VLOOKUP(B161,'PA GPS 2026 '!$E$4:$V$461,16,0)</f>
        <v>46204</v>
      </c>
      <c r="L161" s="114">
        <f>VLOOKUP(B161,'PA GPS 2026 '!$E$4:$V$461,17,0)</f>
        <v>46234</v>
      </c>
      <c r="M161" s="113" t="str">
        <f>VLOOKUP(B161,'PA GPS 2026 '!$E$4:$V$461,18,0)</f>
        <v>10-OFICINA  ASESORA JURÍDICA;
1000-DESPACHO DEL SUPERINTENDENTE DELEGADO PARA LA PROTECCIÓN DE LA COMPETENCIA</v>
      </c>
    </row>
    <row r="162" spans="1:13" ht="39" thickBot="1" x14ac:dyDescent="0.3">
      <c r="A162" s="133" t="str">
        <f>VLOOKUP(B162,'PA GPS 2026 '!$A$4:$D$461,4,0)</f>
        <v>Actividad sin participación</v>
      </c>
      <c r="B162" s="12" t="s">
        <v>364</v>
      </c>
      <c r="C162" s="194"/>
      <c r="D162" s="194" t="str">
        <f>VLOOKUP(B162,'PA GPS 2026 '!$E$4:$V$461,3,0)</f>
        <v>N/A</v>
      </c>
      <c r="E162" s="194" t="str">
        <f>VLOOKUP(B162,'PA GPS 2026 '!$E$4:$V$461,4,0)</f>
        <v>N/A</v>
      </c>
      <c r="F162" s="194" t="str">
        <f>VLOOKUP(B162,'PA GPS 2026 '!$E$4:$V$461,5,0)</f>
        <v>N/A</v>
      </c>
      <c r="G162" s="194" t="str">
        <f>VLOOKUP(B162,'PA GPS 2026 '!$E$4:$V$461,8,0)</f>
        <v>N/A</v>
      </c>
      <c r="H162" s="113" t="str">
        <f>VLOOKUP(B162,'PA GPS 2026 '!$E$4:$V$461,11,0)</f>
        <v>Elaborar y enviar al área solicitante, el documento con ajustes de corrección de estilo y diagramado. (Correo electrónico y los documentos de las guías o manuales con corrección de estilo y diagramado)</v>
      </c>
      <c r="I162" s="113">
        <f>VLOOKUP(B162,'PA GPS 2026 '!$E$4:$V$461,13,0)</f>
        <v>2</v>
      </c>
      <c r="J162" s="113" t="str">
        <f>VLOOKUP(B162,'PA GPS 2026 '!$E$4:$V$461,14,0)</f>
        <v>Númerica</v>
      </c>
      <c r="K162" s="114">
        <f>VLOOKUP(B162,'PA GPS 2026 '!$E$4:$V$461,16,0)</f>
        <v>46237</v>
      </c>
      <c r="L162" s="114">
        <f>VLOOKUP(B162,'PA GPS 2026 '!$E$4:$V$461,17,0)</f>
        <v>46295</v>
      </c>
      <c r="M162" s="113" t="str">
        <f>VLOOKUP(B162,'PA GPS 2026 '!$E$4:$V$461,18,0)</f>
        <v>73-GRUPO DE TRABAJO DE COMUNICACION</v>
      </c>
    </row>
    <row r="163" spans="1:13" ht="39" thickBot="1" x14ac:dyDescent="0.3">
      <c r="A163" s="133" t="str">
        <f>VLOOKUP(B163,'PA GPS 2026 '!$A$4:$D$461,4,0)</f>
        <v>Actividad propia</v>
      </c>
      <c r="B163" s="12" t="s">
        <v>365</v>
      </c>
      <c r="C163" s="196"/>
      <c r="D163" s="196" t="str">
        <f>VLOOKUP(B163,'PA GPS 2026 '!$E$4:$V$461,3,0)</f>
        <v>N/A</v>
      </c>
      <c r="E163" s="196" t="str">
        <f>VLOOKUP(B163,'PA GPS 2026 '!$E$4:$V$461,4,0)</f>
        <v>N/A</v>
      </c>
      <c r="F163" s="196" t="str">
        <f>VLOOKUP(B163,'PA GPS 2026 '!$E$4:$V$461,5,0)</f>
        <v>N/A</v>
      </c>
      <c r="G163" s="196" t="str">
        <f>VLOOKUP(B163,'PA GPS 2026 '!$E$4:$V$461,8,0)</f>
        <v>N/A</v>
      </c>
      <c r="H163" s="113" t="str">
        <f>VLOOKUP(B163,'PA GPS 2026 '!$E$4:$V$461,11,0)</f>
        <v>Solicitar la Publicación de guía o manual en página web (Certificado de publicación )</v>
      </c>
      <c r="I163" s="113">
        <f>VLOOKUP(B163,'PA GPS 2026 '!$E$4:$V$461,13,0)</f>
        <v>2</v>
      </c>
      <c r="J163" s="113" t="str">
        <f>VLOOKUP(B163,'PA GPS 2026 '!$E$4:$V$461,14,0)</f>
        <v>Númerica</v>
      </c>
      <c r="K163" s="114">
        <f>VLOOKUP(B163,'PA GPS 2026 '!$E$4:$V$461,16,0)</f>
        <v>46328</v>
      </c>
      <c r="L163" s="114">
        <f>VLOOKUP(B163,'PA GPS 2026 '!$E$4:$V$461,17,0)</f>
        <v>46367</v>
      </c>
      <c r="M163" s="113" t="str">
        <f>VLOOKUP(B163,'PA GPS 2026 '!$E$4:$V$461,18,0)</f>
        <v>10-OFICINA  ASESORA JURÍDICA;
1000-DESPACHO DEL SUPERINTENDENTE DELEGADO PARA LA PROTECCIÓN DE LA COMPETENCIA</v>
      </c>
    </row>
    <row r="164" spans="1:13" ht="39" thickBot="1" x14ac:dyDescent="0.3">
      <c r="A164" s="133" t="str">
        <f>VLOOKUP(B164,'PA GPS 2026 '!$A$4:$D$461,4,0)</f>
        <v>Producto</v>
      </c>
      <c r="B164" s="12" t="s">
        <v>366</v>
      </c>
      <c r="C164" s="195" t="str">
        <f>VLOOKUP(B164,'PA GPS 2026 '!$E$4:$V$461,10,0)</f>
        <v>PES - Reindustrialización</v>
      </c>
      <c r="D164" s="195" t="str">
        <f>VLOOKUP(B164,'PA GPS 2026 '!$E$4:$V$461,3,0)</f>
        <v xml:space="preserve">Fortalecer la gestión de la información, el conocimiento y la innovación para optimizar la capacidad institucional 
</v>
      </c>
      <c r="E164" s="195" t="str">
        <f>VLOOKUP(B164,'PA GPS 2026 '!$E$4:$V$461,4,0)</f>
        <v xml:space="preserve">Cumplimiento de productos del PAI asociados a Fortalecer la gestión de la información, el conocimiento y la innovación para optimizar la capacidad institucional 
</v>
      </c>
      <c r="F164" s="195" t="str">
        <f>VLOOKUP(B164,'PA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64" s="195" t="str">
        <f>VLOOKUP(B164,'PA GPS 2026 '!$E$4:$V$461,8,0)</f>
        <v>C-3503-0200-22-40401c</v>
      </c>
      <c r="H164" s="113" t="str">
        <f>VLOOKUP(B164,'PA GPS 2026 '!$E$4:$V$461,11,0)</f>
        <v>Estudios Económicos o informes que permitan Identificar factores que generen distorsiones en la competencia de los mercados y acciones prioritarias en materia de defensa de la competencia, realizados. (Estudios elaborados)</v>
      </c>
      <c r="I164" s="113">
        <f>VLOOKUP(B164,'PA GPS 2026 '!$E$4:$V$461,13,0)</f>
        <v>3</v>
      </c>
      <c r="J164" s="113" t="str">
        <f>VLOOKUP(B164,'PA GPS 2026 '!$E$4:$V$461,14,0)</f>
        <v>Númerica</v>
      </c>
      <c r="K164" s="114">
        <f>VLOOKUP(B164,'PA GPS 2026 '!$E$4:$V$461,16,0)</f>
        <v>46055</v>
      </c>
      <c r="L164" s="114">
        <f>VLOOKUP(B164,'PA GPS 2026 '!$E$4:$V$461,17,0)</f>
        <v>46367</v>
      </c>
      <c r="M164" s="113" t="str">
        <f>VLOOKUP(B164,'PA GPS 2026 '!$E$4:$V$461,18,0)</f>
        <v>1000-DESPACHO DEL SUPERINTENDENTE DELEGADO PARA LA PROTECCIÓN DE LA COMPETENCIA</v>
      </c>
    </row>
    <row r="165" spans="1:13" s="8" customFormat="1" ht="26.25" thickBot="1" x14ac:dyDescent="0.3">
      <c r="A165" s="133" t="str">
        <f>VLOOKUP(B165,'PA GPS 2026 '!$A$4:$D$461,4,0)</f>
        <v>Actividad propia</v>
      </c>
      <c r="B165" s="12" t="s">
        <v>367</v>
      </c>
      <c r="C165" s="194"/>
      <c r="D165" s="194" t="str">
        <f>VLOOKUP(B165,'PA GPS 2026 '!$E$4:$V$461,3,0)</f>
        <v>N/A</v>
      </c>
      <c r="E165" s="194" t="str">
        <f>VLOOKUP(B165,'PA GPS 2026 '!$E$4:$V$461,4,0)</f>
        <v>N/A</v>
      </c>
      <c r="F165" s="194" t="str">
        <f>VLOOKUP(B165,'PA GPS 2026 '!$E$4:$V$461,5,0)</f>
        <v>N/A</v>
      </c>
      <c r="G165" s="194" t="str">
        <f>VLOOKUP(B165,'PA GPS 2026 '!$E$4:$V$461,8,0)</f>
        <v>N/A</v>
      </c>
      <c r="H165" s="113" t="str">
        <f>VLOOKUP(B165,'PA GPS 2026 '!$E$4:$V$461,11,0)</f>
        <v>Definir el alcance requerido, para los estudios o informes. (Actas con los alcances definidos)</v>
      </c>
      <c r="I165" s="113">
        <f>VLOOKUP(B165,'PA GPS 2026 '!$E$4:$V$461,13,0)</f>
        <v>3</v>
      </c>
      <c r="J165" s="113" t="str">
        <f>VLOOKUP(B165,'PA GPS 2026 '!$E$4:$V$461,14,0)</f>
        <v>Númerica</v>
      </c>
      <c r="K165" s="114">
        <f>VLOOKUP(B165,'PA GPS 2026 '!$E$4:$V$461,16,0)</f>
        <v>46055</v>
      </c>
      <c r="L165" s="114">
        <f>VLOOKUP(B165,'PA GPS 2026 '!$E$4:$V$461,17,0)</f>
        <v>46080</v>
      </c>
      <c r="M165" s="113" t="str">
        <f>VLOOKUP(B165,'PA GPS 2026 '!$E$4:$V$461,18,0)</f>
        <v>1000-DESPACHO DEL SUPERINTENDENTE DELEGADO PARA LA PROTECCIÓN DE LA COMPETENCIA</v>
      </c>
    </row>
    <row r="166" spans="1:13" ht="26.25" thickBot="1" x14ac:dyDescent="0.3">
      <c r="A166" s="133" t="str">
        <f>VLOOKUP(B166,'PA GPS 2026 '!$A$4:$D$461,4,0)</f>
        <v>Actividad propia</v>
      </c>
      <c r="B166" s="12" t="s">
        <v>368</v>
      </c>
      <c r="C166" s="196"/>
      <c r="D166" s="196" t="str">
        <f>VLOOKUP(B166,'PA GPS 2026 '!$E$4:$V$461,3,0)</f>
        <v>N/A</v>
      </c>
      <c r="E166" s="196" t="str">
        <f>VLOOKUP(B166,'PA GPS 2026 '!$E$4:$V$461,4,0)</f>
        <v>N/A</v>
      </c>
      <c r="F166" s="196" t="str">
        <f>VLOOKUP(B166,'PA GPS 2026 '!$E$4:$V$461,5,0)</f>
        <v>N/A</v>
      </c>
      <c r="G166" s="196" t="str">
        <f>VLOOKUP(B166,'PA GPS 2026 '!$E$4:$V$461,8,0)</f>
        <v>N/A</v>
      </c>
      <c r="H166" s="113" t="str">
        <f>VLOOKUP(B166,'PA GPS 2026 '!$E$4:$V$461,11,0)</f>
        <v>Realizar y entregar el estudio o informe  (Estudio presentado a la Delegada para la Protección de la Competencia)</v>
      </c>
      <c r="I166" s="113">
        <f>VLOOKUP(B166,'PA GPS 2026 '!$E$4:$V$461,13,0)</f>
        <v>3</v>
      </c>
      <c r="J166" s="113" t="str">
        <f>VLOOKUP(B166,'PA GPS 2026 '!$E$4:$V$461,14,0)</f>
        <v>Númerica</v>
      </c>
      <c r="K166" s="114">
        <f>VLOOKUP(B166,'PA GPS 2026 '!$E$4:$V$461,16,0)</f>
        <v>46083</v>
      </c>
      <c r="L166" s="114">
        <f>VLOOKUP(B166,'PA GPS 2026 '!$E$4:$V$461,17,0)</f>
        <v>46367</v>
      </c>
      <c r="M166" s="113" t="str">
        <f>VLOOKUP(B166,'PA GPS 2026 '!$E$4:$V$461,18,0)</f>
        <v>1000-DESPACHO DEL SUPERINTENDENTE DELEGADO PARA LA PROTECCIÓN DE LA COMPETENCIA</v>
      </c>
    </row>
    <row r="167" spans="1:13" ht="26.25" thickBot="1" x14ac:dyDescent="0.3">
      <c r="A167" s="133" t="str">
        <f>VLOOKUP(B167,'PA GPS 2026 '!$A$4:$D$461,4,0)</f>
        <v>Producto</v>
      </c>
      <c r="B167" s="12" t="s">
        <v>369</v>
      </c>
      <c r="C167" s="195" t="str">
        <f>VLOOKUP(B167,'PA GPS 2026 '!$E$4:$V$461,10,0)</f>
        <v>N/A</v>
      </c>
      <c r="D167" s="195" t="str">
        <f>VLOOKUP(B167,'PA GPS 2026 '!$E$4:$V$461,3,0)</f>
        <v>Mejorar la oportunidad en la atención de trámites y servicios.</v>
      </c>
      <c r="E167" s="195" t="str">
        <f>VLOOKUP(B167,'PA GPS 2026 '!$E$4:$V$461,4,0)</f>
        <v>Avance promedio de cumplimiento de productos asociados a mejorar la oportunidad en la atención de trámites y servicios.</v>
      </c>
      <c r="F167" s="195" t="str">
        <f>VLOOKUP(B167,'PA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7" s="195" t="str">
        <f>VLOOKUP(B167,'PA GPS 2026 '!$E$4:$V$461,8,0)</f>
        <v>C-3503-0200-22-40401c</v>
      </c>
      <c r="H167" s="113" t="str">
        <f>VLOOKUP(B167,'PA GPS 2026 '!$E$4:$V$461,11,0)</f>
        <v>Herramienta de control y gestión con los tiempos de las actividades de los procedimientos de la Delegatura, para hacerlos más eficientes en cuanto a los tiempos de respuesta, mejorada</v>
      </c>
      <c r="I167" s="113">
        <f>VLOOKUP(B167,'PA GPS 2026 '!$E$4:$V$461,13,0)</f>
        <v>1</v>
      </c>
      <c r="J167" s="113" t="str">
        <f>VLOOKUP(B167,'PA GPS 2026 '!$E$4:$V$461,14,0)</f>
        <v>Númerica</v>
      </c>
      <c r="K167" s="114">
        <f>VLOOKUP(B167,'PA GPS 2026 '!$E$4:$V$461,16,0)</f>
        <v>46055</v>
      </c>
      <c r="L167" s="114">
        <f>VLOOKUP(B167,'PA GPS 2026 '!$E$4:$V$461,17,0)</f>
        <v>46367</v>
      </c>
      <c r="M167" s="113" t="str">
        <f>VLOOKUP(B167,'PA GPS 2026 '!$E$4:$V$461,18,0)</f>
        <v>1000-DESPACHO DEL SUPERINTENDENTE DELEGADO PARA LA PROTECCIÓN DE LA COMPETENCIA</v>
      </c>
    </row>
    <row r="168" spans="1:13" ht="26.25" thickBot="1" x14ac:dyDescent="0.3">
      <c r="A168" s="133" t="str">
        <f>VLOOKUP(B168,'PA GPS 2026 '!$A$4:$D$461,4,0)</f>
        <v>Actividad propia</v>
      </c>
      <c r="B168" s="12" t="s">
        <v>370</v>
      </c>
      <c r="C168" s="194"/>
      <c r="D168" s="194" t="str">
        <f>VLOOKUP(B168,'PA GPS 2026 '!$E$4:$V$461,3,0)</f>
        <v>N/A</v>
      </c>
      <c r="E168" s="194" t="str">
        <f>VLOOKUP(B168,'PA GPS 2026 '!$E$4:$V$461,4,0)</f>
        <v>N/A</v>
      </c>
      <c r="F168" s="194" t="str">
        <f>VLOOKUP(B168,'PA GPS 2026 '!$E$4:$V$461,5,0)</f>
        <v>N/A</v>
      </c>
      <c r="G168" s="194" t="str">
        <f>VLOOKUP(B168,'PA GPS 2026 '!$E$4:$V$461,8,0)</f>
        <v>N/A</v>
      </c>
      <c r="H168" s="113" t="str">
        <f>VLOOKUP(B168,'PA GPS 2026 '!$E$4:$V$461,11,0)</f>
        <v>Desarrollar tableros de control en la herramienta de PowerBI (Tablero de control con los resultados de la gestión de tiempos de los trámites de la delegatura)</v>
      </c>
      <c r="I168" s="113">
        <f>VLOOKUP(B168,'PA GPS 2026 '!$E$4:$V$461,13,0)</f>
        <v>1</v>
      </c>
      <c r="J168" s="113" t="str">
        <f>VLOOKUP(B168,'PA GPS 2026 '!$E$4:$V$461,14,0)</f>
        <v>Númerica</v>
      </c>
      <c r="K168" s="114">
        <f>VLOOKUP(B168,'PA GPS 2026 '!$E$4:$V$461,16,0)</f>
        <v>46055</v>
      </c>
      <c r="L168" s="114">
        <f>VLOOKUP(B168,'PA GPS 2026 '!$E$4:$V$461,17,0)</f>
        <v>46203</v>
      </c>
      <c r="M168" s="113" t="str">
        <f>VLOOKUP(B168,'PA GPS 2026 '!$E$4:$V$461,18,0)</f>
        <v>1000-DESPACHO DEL SUPERINTENDENTE DELEGADO PARA LA PROTECCIÓN DE LA COMPETENCIA</v>
      </c>
    </row>
    <row r="169" spans="1:13" s="8" customFormat="1" ht="26.25" thickBot="1" x14ac:dyDescent="0.3">
      <c r="A169" s="133" t="str">
        <f>VLOOKUP(B169,'PA GPS 2026 '!$A$4:$D$461,4,0)</f>
        <v>Actividad propia</v>
      </c>
      <c r="B169" s="12" t="s">
        <v>371</v>
      </c>
      <c r="C169" s="196"/>
      <c r="D169" s="196" t="str">
        <f>VLOOKUP(B169,'PA GPS 2026 '!$E$4:$V$461,3,0)</f>
        <v>N/A</v>
      </c>
      <c r="E169" s="196" t="str">
        <f>VLOOKUP(B169,'PA GPS 2026 '!$E$4:$V$461,4,0)</f>
        <v>N/A</v>
      </c>
      <c r="F169" s="196" t="str">
        <f>VLOOKUP(B169,'PA GPS 2026 '!$E$4:$V$461,5,0)</f>
        <v>N/A</v>
      </c>
      <c r="G169" s="196" t="str">
        <f>VLOOKUP(B169,'PA GPS 2026 '!$E$4:$V$461,8,0)</f>
        <v>N/A</v>
      </c>
      <c r="H169" s="113" t="str">
        <f>VLOOKUP(B169,'PA GPS 2026 '!$E$4:$V$461,11,0)</f>
        <v>Presentar un informe consolidado semestral con los resultados de la herramienta de control (Informe presentado al Delegado para la Protección de la Competencia)</v>
      </c>
      <c r="I169" s="113">
        <f>VLOOKUP(B169,'PA GPS 2026 '!$E$4:$V$461,13,0)</f>
        <v>1</v>
      </c>
      <c r="J169" s="113" t="str">
        <f>VLOOKUP(B169,'PA GPS 2026 '!$E$4:$V$461,14,0)</f>
        <v>Númerica</v>
      </c>
      <c r="K169" s="114">
        <f>VLOOKUP(B169,'PA GPS 2026 '!$E$4:$V$461,16,0)</f>
        <v>46204</v>
      </c>
      <c r="L169" s="114">
        <f>VLOOKUP(B169,'PA GPS 2026 '!$E$4:$V$461,17,0)</f>
        <v>46367</v>
      </c>
      <c r="M169" s="113" t="str">
        <f>VLOOKUP(B169,'PA GPS 2026 '!$E$4:$V$461,18,0)</f>
        <v>1000-DESPACHO DEL SUPERINTENDENTE DELEGADO PARA LA PROTECCIÓN DE LA COMPETENCIA</v>
      </c>
    </row>
    <row r="170" spans="1:13" ht="39" thickBot="1" x14ac:dyDescent="0.3">
      <c r="A170" s="133" t="str">
        <f>VLOOKUP(B170,'PA GPS 2026 '!$A$4:$D$461,4,0)</f>
        <v>Producto</v>
      </c>
      <c r="B170" s="12" t="s">
        <v>296</v>
      </c>
      <c r="C170" s="195" t="str">
        <f>VLOOKUP(B170,'PA GPS 2026 '!$E$4:$V$461,10,0)</f>
        <v>N/A</v>
      </c>
      <c r="D170" s="195" t="str">
        <f>VLOOKUP(B170,'PA GPS 2026 '!$E$4:$V$461,3,0)</f>
        <v>Mejorar la oportunidad en la atención de trámites y servicios.</v>
      </c>
      <c r="E170" s="195" t="str">
        <f>VLOOKUP(B170,'PA GPS 2026 '!$E$4:$V$461,4,0)</f>
        <v>Avance promedio de cumplimiento de productos asociados a mejorar la oportunidad en la atención de trámites y servicios.</v>
      </c>
      <c r="F170" s="195" t="str">
        <f>VLOOKUP(B170,'PA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0" s="195" t="str">
        <f>VLOOKUP(B170,'PA GPS 2026 '!$E$4:$V$461,8,0)</f>
        <v>FUNCIONAMIENTO</v>
      </c>
      <c r="H170" s="113" t="str">
        <f>VLOOKUP(B170,'PA GPS 2026 '!$E$4:$V$461,11,0)</f>
        <v>Propuesta de modificación y actualización del Título X de la Circular Única de la Superintendencia de Industria y Comercio en materia de Propiedad Industrial, realizada y remitida al grupo de regulación (Propuesta de modificación enviada por memorando)</v>
      </c>
      <c r="I170" s="113">
        <f>VLOOKUP(B170,'PA GPS 2026 '!$E$4:$V$461,13,0)</f>
        <v>1</v>
      </c>
      <c r="J170" s="113" t="str">
        <f>VLOOKUP(B170,'PA GPS 2026 '!$E$4:$V$461,14,0)</f>
        <v>Númerica</v>
      </c>
      <c r="K170" s="114">
        <f>VLOOKUP(B170,'PA GPS 2026 '!$E$4:$V$461,16,0)</f>
        <v>46042</v>
      </c>
      <c r="L170" s="114">
        <f>VLOOKUP(B170,'PA GPS 2026 '!$E$4:$V$461,17,0)</f>
        <v>46220</v>
      </c>
      <c r="M170" s="113" t="str">
        <f>VLOOKUP(B170,'PA GPS 2026 '!$E$4:$V$461,18,0)</f>
        <v>2000-DESPACHO DEL SUPERINTENDENTE DELEGADO PARA LA PROPIEDAD INDUSTRIAL;
2020-DIRECCIÓN DE NUEVAS CREACIONES</v>
      </c>
    </row>
    <row r="171" spans="1:13" ht="26.25" thickBot="1" x14ac:dyDescent="0.3">
      <c r="A171" s="133" t="str">
        <f>VLOOKUP(B171,'PA GPS 2026 '!$A$4:$D$461,4,0)</f>
        <v>Actividad sin participación</v>
      </c>
      <c r="B171" s="12" t="s">
        <v>297</v>
      </c>
      <c r="C171" s="194"/>
      <c r="D171" s="194" t="str">
        <f>VLOOKUP(B171,'PA GPS 2026 '!$E$4:$V$461,3,0)</f>
        <v>N/A</v>
      </c>
      <c r="E171" s="194" t="str">
        <f>VLOOKUP(B171,'PA GPS 2026 '!$E$4:$V$461,4,0)</f>
        <v>N/A</v>
      </c>
      <c r="F171" s="194" t="str">
        <f>VLOOKUP(B171,'PA GPS 2026 '!$E$4:$V$461,5,0)</f>
        <v>N/A</v>
      </c>
      <c r="G171" s="194" t="str">
        <f>VLOOKUP(B171,'PA GPS 2026 '!$E$4:$V$461,8,0)</f>
        <v>N/A</v>
      </c>
      <c r="H171" s="113" t="str">
        <f>VLOOKUP(B171,'PA GPS 2026 '!$E$4:$V$461,11,0)</f>
        <v>Identificar necesidades de regulación en materia de Propiedad Industrial para mejora de los trámites (Documento de identificación de necesidades elaborado)</v>
      </c>
      <c r="I171" s="113">
        <f>VLOOKUP(B171,'PA GPS 2026 '!$E$4:$V$461,13,0)</f>
        <v>1</v>
      </c>
      <c r="J171" s="113" t="str">
        <f>VLOOKUP(B171,'PA GPS 2026 '!$E$4:$V$461,14,0)</f>
        <v>Númerica</v>
      </c>
      <c r="K171" s="114">
        <f>VLOOKUP(B171,'PA GPS 2026 '!$E$4:$V$461,16,0)</f>
        <v>46042</v>
      </c>
      <c r="L171" s="114">
        <f>VLOOKUP(B171,'PA GPS 2026 '!$E$4:$V$461,17,0)</f>
        <v>46171</v>
      </c>
      <c r="M171" s="113" t="str">
        <f>VLOOKUP(B171,'PA GPS 2026 '!$E$4:$V$461,18,0)</f>
        <v>2020-DIRECCIÓN DE NUEVAS CREACIONES</v>
      </c>
    </row>
    <row r="172" spans="1:13" ht="39" thickBot="1" x14ac:dyDescent="0.3">
      <c r="A172" s="133" t="str">
        <f>VLOOKUP(B172,'PA GPS 2026 '!$A$4:$D$461,4,0)</f>
        <v>Actividad sin participación</v>
      </c>
      <c r="B172" s="12" t="s">
        <v>298</v>
      </c>
      <c r="C172" s="194"/>
      <c r="D172" s="194" t="str">
        <f>VLOOKUP(B172,'PA GPS 2026 '!$E$4:$V$461,3,0)</f>
        <v>N/A</v>
      </c>
      <c r="E172" s="194" t="str">
        <f>VLOOKUP(B172,'PA GPS 2026 '!$E$4:$V$461,4,0)</f>
        <v>N/A</v>
      </c>
      <c r="F172" s="194" t="str">
        <f>VLOOKUP(B172,'PA GPS 2026 '!$E$4:$V$461,5,0)</f>
        <v>N/A</v>
      </c>
      <c r="G172" s="194" t="str">
        <f>VLOOKUP(B172,'PA GPS 2026 '!$E$4:$V$461,8,0)</f>
        <v>N/A</v>
      </c>
      <c r="H172" s="113" t="str">
        <f>VLOOKUP(B172,'PA GPS 2026 '!$E$4:$V$461,11,0)</f>
        <v>Elaborar propuesta de modificación y actualización del Título X de la Circular Única de la Superintendencia de Industria y Comercio en materia de Propiedad Industrial (Propuesta de modificación entregada al Despacho de PI/único entregable)</v>
      </c>
      <c r="I172" s="113">
        <f>VLOOKUP(B172,'PA GPS 2026 '!$E$4:$V$461,13,0)</f>
        <v>1</v>
      </c>
      <c r="J172" s="113" t="str">
        <f>VLOOKUP(B172,'PA GPS 2026 '!$E$4:$V$461,14,0)</f>
        <v>Númerica</v>
      </c>
      <c r="K172" s="114">
        <f>VLOOKUP(B172,'PA GPS 2026 '!$E$4:$V$461,16,0)</f>
        <v>46042</v>
      </c>
      <c r="L172" s="114">
        <f>VLOOKUP(B172,'PA GPS 2026 '!$E$4:$V$461,17,0)</f>
        <v>46171</v>
      </c>
      <c r="M172" s="113" t="str">
        <f>VLOOKUP(B172,'PA GPS 2026 '!$E$4:$V$461,18,0)</f>
        <v>2020-DIRECCIÓN DE NUEVAS CREACIONES</v>
      </c>
    </row>
    <row r="173" spans="1:13" s="8" customFormat="1" ht="51.75" thickBot="1" x14ac:dyDescent="0.3">
      <c r="A173" s="133" t="str">
        <f>VLOOKUP(B173,'PA GPS 2026 '!$A$4:$D$461,4,0)</f>
        <v>Actividad propia</v>
      </c>
      <c r="B173" s="12" t="s">
        <v>299</v>
      </c>
      <c r="C173" s="194"/>
      <c r="D173" s="194" t="str">
        <f>VLOOKUP(B173,'PA GPS 2026 '!$E$4:$V$461,3,0)</f>
        <v>N/A</v>
      </c>
      <c r="E173" s="194" t="str">
        <f>VLOOKUP(B173,'PA GPS 2026 '!$E$4:$V$461,4,0)</f>
        <v>N/A</v>
      </c>
      <c r="F173" s="194" t="str">
        <f>VLOOKUP(B173,'PA GPS 2026 '!$E$4:$V$461,5,0)</f>
        <v>N/A</v>
      </c>
      <c r="G173" s="194" t="str">
        <f>VLOOKUP(B173,'PA GPS 2026 '!$E$4:$V$461,8,0)</f>
        <v>N/A</v>
      </c>
      <c r="H173" s="113" t="str">
        <f>VLOOKUP(B173,'PA GPS 2026 '!$E$4:$V$461,11,0)</f>
        <v>Remitir la propuesta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 de modificación enviada por memorando/único entregable)</v>
      </c>
      <c r="I173" s="113">
        <f>VLOOKUP(B173,'PA GPS 2026 '!$E$4:$V$461,13,0)</f>
        <v>1</v>
      </c>
      <c r="J173" s="113" t="str">
        <f>VLOOKUP(B173,'PA GPS 2026 '!$E$4:$V$461,14,0)</f>
        <v>Númerica</v>
      </c>
      <c r="K173" s="114">
        <f>VLOOKUP(B173,'PA GPS 2026 '!$E$4:$V$461,16,0)</f>
        <v>46174</v>
      </c>
      <c r="L173" s="114">
        <f>VLOOKUP(B173,'PA GPS 2026 '!$E$4:$V$461,17,0)</f>
        <v>46203</v>
      </c>
      <c r="M173" s="113" t="str">
        <f>VLOOKUP(B173,'PA GPS 2026 '!$E$4:$V$461,18,0)</f>
        <v>2000-DESPACHO DEL SUPERINTENDENTE DELEGADO PARA LA PROPIEDAD INDUSTRIAL</v>
      </c>
    </row>
    <row r="174" spans="1:13" ht="51.75" thickBot="1" x14ac:dyDescent="0.3">
      <c r="A174" s="133" t="str">
        <f>VLOOKUP(B174,'PA GPS 2026 '!$A$4:$D$461,4,0)</f>
        <v>Actividad propia</v>
      </c>
      <c r="B174" s="12" t="s">
        <v>300</v>
      </c>
      <c r="C174" s="196"/>
      <c r="D174" s="196" t="str">
        <f>VLOOKUP(B174,'PA GPS 2026 '!$E$4:$V$461,3,0)</f>
        <v>N/A</v>
      </c>
      <c r="E174" s="196" t="str">
        <f>VLOOKUP(B174,'PA GPS 2026 '!$E$4:$V$461,4,0)</f>
        <v>N/A</v>
      </c>
      <c r="F174" s="196" t="str">
        <f>VLOOKUP(B174,'PA GPS 2026 '!$E$4:$V$461,5,0)</f>
        <v>N/A</v>
      </c>
      <c r="G174" s="196" t="str">
        <f>VLOOKUP(B174,'PA GPS 2026 '!$E$4:$V$461,8,0)</f>
        <v>N/A</v>
      </c>
      <c r="H174" s="113" t="str">
        <f>VLOOKUP(B174,'PA GPS 2026 '!$E$4:$V$461,11,0)</f>
        <v>Remitir el documento final de la propuesta de modificación y actualización del Título X de la Circular Única de la Superintendencia de Industria y Comercio en materia de Propiedad Industrial, al Grupo de Regulación de la Oficina Asesora Jurídica. (Propuesta de modificación enviada por memorando/único entregable)</v>
      </c>
      <c r="I174" s="113">
        <f>VLOOKUP(B174,'PA GPS 2026 '!$E$4:$V$461,13,0)</f>
        <v>1</v>
      </c>
      <c r="J174" s="113" t="str">
        <f>VLOOKUP(B174,'PA GPS 2026 '!$E$4:$V$461,14,0)</f>
        <v>Númerica</v>
      </c>
      <c r="K174" s="114">
        <f>VLOOKUP(B174,'PA GPS 2026 '!$E$4:$V$461,16,0)</f>
        <v>46204</v>
      </c>
      <c r="L174" s="114">
        <f>VLOOKUP(B174,'PA GPS 2026 '!$E$4:$V$461,17,0)</f>
        <v>46220</v>
      </c>
      <c r="M174" s="113" t="str">
        <f>VLOOKUP(B174,'PA GPS 2026 '!$E$4:$V$461,18,0)</f>
        <v>2000-DESPACHO DEL SUPERINTENDENTE DELEGADO PARA LA PROPIEDAD INDUSTRIAL</v>
      </c>
    </row>
    <row r="175" spans="1:13" ht="26.25" thickBot="1" x14ac:dyDescent="0.3">
      <c r="A175" s="133" t="str">
        <f>VLOOKUP(B175,'PA GPS 2026 '!$A$4:$D$461,4,0)</f>
        <v>Producto</v>
      </c>
      <c r="B175" s="12" t="s">
        <v>440</v>
      </c>
      <c r="C175" s="195" t="str">
        <f>VLOOKUP(B175,'PA GPS 2026 '!$E$4:$V$461,10,0)</f>
        <v>PND - 4-04-1-c- Transformación productiva, internacionalización y acción climática - Políticas de competencia, consumidor e infraestructura de la calidad modernas</v>
      </c>
      <c r="D175" s="195" t="str">
        <f>VLOOKUP(B175,'PA GPS 2026 '!$E$4:$V$461,3,0)</f>
        <v>Mejorar la oportunidad en la atención de trámites y servicios.</v>
      </c>
      <c r="E175" s="195" t="str">
        <f>VLOOKUP(B175,'PA GPS 2026 '!$E$4:$V$461,4,0)</f>
        <v>Avance promedio de cumplimiento de productos asociados a mejorar la oportunidad en la atención de trámites y servicios.</v>
      </c>
      <c r="F175" s="195" t="str">
        <f>VLOOKUP(B175,'PA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5" s="195" t="str">
        <f>VLOOKUP(B175,'PA GPS 2026 '!$E$4:$V$461,8,0)</f>
        <v>C-3503-0200-23-40401c</v>
      </c>
      <c r="H175" s="113" t="str">
        <f>VLOOKUP(B175,'PA GPS 2026 '!$E$4:$V$461,11,0)</f>
        <v>Jornadas de capacitación "Me informo y cuido mi dinero" dirigidas a usuarios, consumidores y ciudadanía en general, realizadas (Informes de las jornadas realizadas/listados de asistencias)</v>
      </c>
      <c r="I175" s="113">
        <f>VLOOKUP(B175,'PA GPS 2026 '!$E$4:$V$461,13,0)</f>
        <v>8</v>
      </c>
      <c r="J175" s="113" t="str">
        <f>VLOOKUP(B175,'PA GPS 2026 '!$E$4:$V$461,14,0)</f>
        <v>Númerica</v>
      </c>
      <c r="K175" s="114">
        <f>VLOOKUP(B175,'PA GPS 2026 '!$E$4:$V$461,16,0)</f>
        <v>46041</v>
      </c>
      <c r="L175" s="114">
        <f>VLOOKUP(B175,'PA GPS 2026 '!$E$4:$V$461,17,0)</f>
        <v>46386</v>
      </c>
      <c r="M175" s="113" t="str">
        <f>VLOOKUP(B175,'PA GPS 2026 '!$E$4:$V$461,18,0)</f>
        <v>3000-DESPACHO DEL SUPERINTENDENTE DELEGADO PARA LA PROTECCIÓN DEL CONSUMIDOR</v>
      </c>
    </row>
    <row r="176" spans="1:13" ht="26.25" thickBot="1" x14ac:dyDescent="0.3">
      <c r="A176" s="133" t="str">
        <f>VLOOKUP(B176,'PA GPS 2026 '!$A$4:$D$461,4,0)</f>
        <v>Actividad propia</v>
      </c>
      <c r="B176" s="12" t="s">
        <v>441</v>
      </c>
      <c r="C176" s="194"/>
      <c r="D176" s="194" t="str">
        <f>VLOOKUP(B176,'PA GPS 2026 '!$E$4:$V$461,3,0)</f>
        <v>N/A</v>
      </c>
      <c r="E176" s="194" t="str">
        <f>VLOOKUP(B176,'PA GPS 2026 '!$E$4:$V$461,4,0)</f>
        <v>N/A</v>
      </c>
      <c r="F176" s="194" t="str">
        <f>VLOOKUP(B176,'PA GPS 2026 '!$E$4:$V$461,5,0)</f>
        <v>N/A</v>
      </c>
      <c r="G176" s="194" t="str">
        <f>VLOOKUP(B176,'PA GPS 2026 '!$E$4:$V$461,8,0)</f>
        <v>N/A</v>
      </c>
      <c r="H176" s="113" t="str">
        <f>VLOOKUP(B176,'PA GPS 2026 '!$E$4:$V$461,11,0)</f>
        <v>Definir la estrategia que se utilizará para las jornadas de capacitación (Listado de asistencia a reunión)</v>
      </c>
      <c r="I176" s="113">
        <f>VLOOKUP(B176,'PA GPS 2026 '!$E$4:$V$461,13,0)</f>
        <v>1</v>
      </c>
      <c r="J176" s="113" t="str">
        <f>VLOOKUP(B176,'PA GPS 2026 '!$E$4:$V$461,14,0)</f>
        <v>Númerica</v>
      </c>
      <c r="K176" s="114">
        <f>VLOOKUP(B176,'PA GPS 2026 '!$E$4:$V$461,16,0)</f>
        <v>46041</v>
      </c>
      <c r="L176" s="114">
        <f>VLOOKUP(B176,'PA GPS 2026 '!$E$4:$V$461,17,0)</f>
        <v>46062</v>
      </c>
      <c r="M176" s="113" t="str">
        <f>VLOOKUP(B176,'PA GPS 2026 '!$E$4:$V$461,18,0)</f>
        <v>3000-DESPACHO DEL SUPERINTENDENTE DELEGADO PARA LA PROTECCIÓN DEL CONSUMIDOR</v>
      </c>
    </row>
    <row r="177" spans="1:13" s="8" customFormat="1" ht="26.25" thickBot="1" x14ac:dyDescent="0.3">
      <c r="A177" s="133" t="str">
        <f>VLOOKUP(B177,'PA GPS 2026 '!$A$4:$D$461,4,0)</f>
        <v>Actividad propia</v>
      </c>
      <c r="B177" s="12" t="s">
        <v>442</v>
      </c>
      <c r="C177" s="196"/>
      <c r="D177" s="196" t="str">
        <f>VLOOKUP(B177,'PA GPS 2026 '!$E$4:$V$461,3,0)</f>
        <v>N/A</v>
      </c>
      <c r="E177" s="196" t="str">
        <f>VLOOKUP(B177,'PA GPS 2026 '!$E$4:$V$461,4,0)</f>
        <v>N/A</v>
      </c>
      <c r="F177" s="196" t="str">
        <f>VLOOKUP(B177,'PA GPS 2026 '!$E$4:$V$461,5,0)</f>
        <v>N/A</v>
      </c>
      <c r="G177" s="196" t="str">
        <f>VLOOKUP(B177,'PA GPS 2026 '!$E$4:$V$461,8,0)</f>
        <v>N/A</v>
      </c>
      <c r="H177" s="113" t="str">
        <f>VLOOKUP(B177,'PA GPS 2026 '!$E$4:$V$461,11,0)</f>
        <v>Realizar las jornadas de capacitación (Informes de las jornadas realizadas/listados de asistencias)</v>
      </c>
      <c r="I177" s="113">
        <f>VLOOKUP(B177,'PA GPS 2026 '!$E$4:$V$461,13,0)</f>
        <v>8</v>
      </c>
      <c r="J177" s="113" t="str">
        <f>VLOOKUP(B177,'PA GPS 2026 '!$E$4:$V$461,14,0)</f>
        <v>Númerica</v>
      </c>
      <c r="K177" s="114">
        <f>VLOOKUP(B177,'PA GPS 2026 '!$E$4:$V$461,16,0)</f>
        <v>46063</v>
      </c>
      <c r="L177" s="114">
        <f>VLOOKUP(B177,'PA GPS 2026 '!$E$4:$V$461,17,0)</f>
        <v>46386</v>
      </c>
      <c r="M177" s="113" t="str">
        <f>VLOOKUP(B177,'PA GPS 2026 '!$E$4:$V$461,18,0)</f>
        <v>3000-DESPACHO DEL SUPERINTENDENTE DELEGADO PARA LA PROTECCIÓN DEL CONSUMIDOR</v>
      </c>
    </row>
    <row r="178" spans="1:13" ht="26.25" thickBot="1" x14ac:dyDescent="0.3">
      <c r="A178" s="133" t="str">
        <f>VLOOKUP(B178,'PA GPS 2026 '!$A$4:$D$461,4,0)</f>
        <v>Producto</v>
      </c>
      <c r="B178" s="12" t="s">
        <v>447</v>
      </c>
      <c r="C178" s="195" t="str">
        <f>VLOOKUP(B178,'PA GPS 2026 '!$E$4:$V$461,10,0)</f>
        <v>PND - 4-04-1-c- Transformación productiva, internacionalización y acción climática - Políticas de competencia, consumidor e infraestructura de la calidad modernas</v>
      </c>
      <c r="D178" s="195" t="str">
        <f>VLOOKUP(B178,'PA GPS 2026 '!$E$4:$V$461,3,0)</f>
        <v>Mejorar la oportunidad en la atención de trámites y servicios.</v>
      </c>
      <c r="E178" s="195" t="str">
        <f>VLOOKUP(B178,'PA GPS 2026 '!$E$4:$V$461,4,0)</f>
        <v>Avance promedio de cumplimiento de productos asociados a mejorar la oportunidad en la atención de trámites y servicios.</v>
      </c>
      <c r="F178" s="195" t="str">
        <f>VLOOKUP(B178,'PA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8" s="195" t="str">
        <f>VLOOKUP(B178,'PA GPS 2026 '!$E$4:$V$461,8,0)</f>
        <v>FUNCIONAMIENTO</v>
      </c>
      <c r="H178" s="113" t="str">
        <f>VLOOKUP(B178,'PA GPS 2026 '!$E$4:$V$461,11,0)</f>
        <v>Boletín jurídico interno en materia de Protección al Consumidor realizados  (Correo electrónicos remitidos a la Delegatura y las Direcciones)</v>
      </c>
      <c r="I178" s="113">
        <f>VLOOKUP(B178,'PA GPS 2026 '!$E$4:$V$461,13,0)</f>
        <v>11</v>
      </c>
      <c r="J178" s="113" t="str">
        <f>VLOOKUP(B178,'PA GPS 2026 '!$E$4:$V$461,14,0)</f>
        <v>Númerica</v>
      </c>
      <c r="K178" s="114">
        <f>VLOOKUP(B178,'PA GPS 2026 '!$E$4:$V$461,16,0)</f>
        <v>46055</v>
      </c>
      <c r="L178" s="114">
        <f>VLOOKUP(B178,'PA GPS 2026 '!$E$4:$V$461,17,0)</f>
        <v>46386</v>
      </c>
      <c r="M178" s="113" t="str">
        <f>VLOOKUP(B178,'PA GPS 2026 '!$E$4:$V$461,18,0)</f>
        <v>3000-DESPACHO DEL SUPERINTENDENTE DELEGADO PARA LA PROTECCIÓN DEL CONSUMIDOR</v>
      </c>
    </row>
    <row r="179" spans="1:13" ht="26.25" thickBot="1" x14ac:dyDescent="0.3">
      <c r="A179" s="133" t="str">
        <f>VLOOKUP(B179,'PA GPS 2026 '!$A$4:$D$461,4,0)</f>
        <v>Actividad propia</v>
      </c>
      <c r="B179" s="12" t="s">
        <v>448</v>
      </c>
      <c r="C179" s="194" t="str">
        <f>VLOOKUP(B179,'PA GPS 2026 '!$E$4:$V$461,10,0)</f>
        <v>N/A</v>
      </c>
      <c r="D179" s="194" t="str">
        <f>VLOOKUP(B179,'PA GPS 2026 '!$E$4:$V$461,3,0)</f>
        <v>N/A</v>
      </c>
      <c r="E179" s="194" t="str">
        <f>VLOOKUP(B179,'PA GPS 2026 '!$E$4:$V$461,4,0)</f>
        <v>N/A</v>
      </c>
      <c r="F179" s="194" t="str">
        <f>VLOOKUP(B179,'PA GPS 2026 '!$E$4:$V$461,5,0)</f>
        <v>N/A</v>
      </c>
      <c r="G179" s="194" t="str">
        <f>VLOOKUP(B179,'PA GPS 2026 '!$E$4:$V$461,8,0)</f>
        <v>N/A</v>
      </c>
      <c r="H179" s="113" t="str">
        <f>VLOOKUP(B179,'PA GPS 2026 '!$E$4:$V$461,11,0)</f>
        <v>Elaborar y aprobar el boletín jurídico por parte de la Delegatura (correo de aprobación)</v>
      </c>
      <c r="I179" s="113">
        <f>VLOOKUP(B179,'PA GPS 2026 '!$E$4:$V$461,13,0)</f>
        <v>11</v>
      </c>
      <c r="J179" s="113" t="str">
        <f>VLOOKUP(B179,'PA GPS 2026 '!$E$4:$V$461,14,0)</f>
        <v>Númerica</v>
      </c>
      <c r="K179" s="114">
        <f>VLOOKUP(B179,'PA GPS 2026 '!$E$4:$V$461,16,0)</f>
        <v>46055</v>
      </c>
      <c r="L179" s="114">
        <f>VLOOKUP(B179,'PA GPS 2026 '!$E$4:$V$461,17,0)</f>
        <v>46386</v>
      </c>
      <c r="M179" s="113" t="str">
        <f>VLOOKUP(B179,'PA GPS 2026 '!$E$4:$V$461,18,0)</f>
        <v>3000-DESPACHO DEL SUPERINTENDENTE DELEGADO PARA LA PROTECCIÓN DEL CONSUMIDOR</v>
      </c>
    </row>
    <row r="180" spans="1:13" ht="26.25" thickBot="1" x14ac:dyDescent="0.3">
      <c r="A180" s="133" t="str">
        <f>VLOOKUP(B180,'PA GPS 2026 '!$A$4:$D$461,4,0)</f>
        <v>Actividad propia</v>
      </c>
      <c r="B180" s="12" t="s">
        <v>449</v>
      </c>
      <c r="C180" s="196" t="str">
        <f>VLOOKUP(B180,'PA GPS 2026 '!$E$4:$V$461,10,0)</f>
        <v>N/A</v>
      </c>
      <c r="D180" s="196" t="str">
        <f>VLOOKUP(B180,'PA GPS 2026 '!$E$4:$V$461,3,0)</f>
        <v>N/A</v>
      </c>
      <c r="E180" s="196" t="str">
        <f>VLOOKUP(B180,'PA GPS 2026 '!$E$4:$V$461,4,0)</f>
        <v>N/A</v>
      </c>
      <c r="F180" s="196" t="str">
        <f>VLOOKUP(B180,'PA GPS 2026 '!$E$4:$V$461,5,0)</f>
        <v>N/A</v>
      </c>
      <c r="G180" s="196" t="str">
        <f>VLOOKUP(B180,'PA GPS 2026 '!$E$4:$V$461,8,0)</f>
        <v>N/A</v>
      </c>
      <c r="H180" s="113" t="str">
        <f>VLOOKUP(B180,'PA GPS 2026 '!$E$4:$V$461,11,0)</f>
        <v>Realizar la difusión de los boletines jurídicos internos en materia de Protección al Consumidor (Correo electrónicos)</v>
      </c>
      <c r="I180" s="113">
        <f>VLOOKUP(B180,'PA GPS 2026 '!$E$4:$V$461,13,0)</f>
        <v>11</v>
      </c>
      <c r="J180" s="113" t="str">
        <f>VLOOKUP(B180,'PA GPS 2026 '!$E$4:$V$461,14,0)</f>
        <v>Númerica</v>
      </c>
      <c r="K180" s="114">
        <f>VLOOKUP(B180,'PA GPS 2026 '!$E$4:$V$461,16,0)</f>
        <v>46055</v>
      </c>
      <c r="L180" s="114">
        <f>VLOOKUP(B180,'PA GPS 2026 '!$E$4:$V$461,17,0)</f>
        <v>46386</v>
      </c>
      <c r="M180" s="113" t="str">
        <f>VLOOKUP(B180,'PA GPS 2026 '!$E$4:$V$461,18,0)</f>
        <v>3000-DESPACHO DEL SUPERINTENDENTE DELEGADO PARA LA PROTECCIÓN DEL CONSUMIDOR</v>
      </c>
    </row>
    <row r="181" spans="1:13" ht="102.75" thickBot="1" x14ac:dyDescent="0.3">
      <c r="A181" s="133" t="str">
        <f>VLOOKUP(B181,'PA GPS 2026 '!$A$4:$D$461,4,0)</f>
        <v>Producto</v>
      </c>
      <c r="B181" s="12" t="s">
        <v>450</v>
      </c>
      <c r="C181" s="195" t="str">
        <f>VLOOKUP(B181,'PA GPS 2026 '!$E$4:$V$461,10,0)</f>
        <v>PND - 4-04-1-c- Transformación productiva, internacionalización y acción climática - Políticas de competencia, consumidor e infraestructura de la calidad modernas</v>
      </c>
      <c r="D181" s="195" t="str">
        <f>VLOOKUP(B181,'PA GPS 2026 '!$E$4:$V$461,3,0)</f>
        <v>Fortalecer el Sistema Integral de Gestión Institucional en el marco del Modelo Integrado de Planeación y gestión para mejorar la prestación del servicio.</v>
      </c>
      <c r="E181" s="195" t="str">
        <f>VLOOKUP(B181,'PA GPS 2026 '!$E$4:$V$461,4,0)</f>
        <v xml:space="preserve">Cumplimiento de productos del PAI asociados a Fortacer el Sistema Integral de Gestión Institucional para mejorar la prestación del servicio. 
</v>
      </c>
      <c r="F181" s="195" t="str">
        <f>VLOOKUP(B181,'PA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1" s="195" t="str">
        <f>VLOOKUP(B181,'PA GPS 2026 '!$E$4:$V$461,8,0)</f>
        <v>FUNCIONAMIENTO</v>
      </c>
      <c r="H181" s="113" t="str">
        <f>VLOOKUP(B181,'PA GPS 2026 '!$E$4:$V$461,11,0)</f>
        <v>Socialización de las sanciones más relevantes en materia de protección al consumidor (Captura de pantalla con los contenidos publicados).</v>
      </c>
      <c r="I181" s="113">
        <f>VLOOKUP(B181,'PA GPS 2026 '!$E$4:$V$461,13,0)</f>
        <v>4</v>
      </c>
      <c r="J181" s="113" t="str">
        <f>VLOOKUP(B181,'PA GPS 2026 '!$E$4:$V$461,14,0)</f>
        <v>Númerica</v>
      </c>
      <c r="K181" s="114">
        <f>VLOOKUP(B181,'PA GPS 2026 '!$E$4:$V$461,16,0)</f>
        <v>46041</v>
      </c>
      <c r="L181" s="114">
        <f>VLOOKUP(B181,'PA GPS 2026 '!$E$4:$V$461,17,0)</f>
        <v>46386</v>
      </c>
      <c r="M181" s="113" t="str">
        <f>VLOOKUP(B181,'PA GPS 2026 '!$E$4:$V$461,18,0)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182" spans="1:13" ht="90" thickBot="1" x14ac:dyDescent="0.3">
      <c r="A182" s="133" t="str">
        <f>VLOOKUP(B182,'PA GPS 2026 '!$A$4:$D$461,4,0)</f>
        <v>Actividad propia</v>
      </c>
      <c r="B182" s="12" t="s">
        <v>452</v>
      </c>
      <c r="C182" s="194"/>
      <c r="D182" s="194" t="str">
        <f>VLOOKUP(B182,'PA GPS 2026 '!$E$4:$V$461,3,0)</f>
        <v>N/A</v>
      </c>
      <c r="E182" s="194" t="str">
        <f>VLOOKUP(B182,'PA GPS 2026 '!$E$4:$V$461,4,0)</f>
        <v>N/A</v>
      </c>
      <c r="F182" s="194" t="str">
        <f>VLOOKUP(B182,'PA GPS 2026 '!$E$4:$V$461,5,0)</f>
        <v>N/A</v>
      </c>
      <c r="G182" s="194" t="str">
        <f>VLOOKUP(B182,'PA GPS 2026 '!$E$4:$V$461,8,0)</f>
        <v>N/A</v>
      </c>
      <c r="H182" s="113" t="str">
        <f>VLOOKUP(B182,'PA GPS 2026 '!$E$4:$V$461,11,0)</f>
        <v>Establecer los criterios de selección de las decisiones por parte de la Delegatura y las direcciones (Documento con la planificación de las criterios realizado)</v>
      </c>
      <c r="I182" s="113">
        <f>VLOOKUP(B182,'PA GPS 2026 '!$E$4:$V$461,13,0)</f>
        <v>1</v>
      </c>
      <c r="J182" s="113" t="str">
        <f>VLOOKUP(B182,'PA GPS 2026 '!$E$4:$V$461,14,0)</f>
        <v>Númerica</v>
      </c>
      <c r="K182" s="114">
        <f>VLOOKUP(B182,'PA GPS 2026 '!$E$4:$V$461,16,0)</f>
        <v>46041</v>
      </c>
      <c r="L182" s="114">
        <f>VLOOKUP(B182,'PA GPS 2026 '!$E$4:$V$461,17,0)</f>
        <v>46062</v>
      </c>
      <c r="M182" s="113" t="str">
        <f>VLOOKUP(B182,'PA GPS 2026 '!$E$4:$V$461,18,0)</f>
        <v>3000-DESPACHO DEL SUPERINTENDENTE DELEGADO PARA LA PROTECCIÓN DEL CONSUMIDOR;
3100-DIRECCION DE INVESTIGACIONES DE PROTECCION AL CONSUMIDOR;
3200-DIRECCIÓN DE INVESTIGACIONES DE PROTECCIÓN DE USUARIOS DE SERVICIOS DE COMUNICACIONES</v>
      </c>
    </row>
    <row r="183" spans="1:13" ht="90" thickBot="1" x14ac:dyDescent="0.3">
      <c r="A183" s="133" t="str">
        <f>VLOOKUP(B183,'PA GPS 2026 '!$A$4:$D$461,4,0)</f>
        <v>Actividad propia</v>
      </c>
      <c r="B183" s="12" t="s">
        <v>454</v>
      </c>
      <c r="C183" s="194"/>
      <c r="D183" s="194" t="str">
        <f>VLOOKUP(B183,'PA GPS 2026 '!$E$4:$V$461,3,0)</f>
        <v>N/A</v>
      </c>
      <c r="E183" s="194" t="str">
        <f>VLOOKUP(B183,'PA GPS 2026 '!$E$4:$V$461,4,0)</f>
        <v>N/A</v>
      </c>
      <c r="F183" s="194" t="str">
        <f>VLOOKUP(B183,'PA GPS 2026 '!$E$4:$V$461,5,0)</f>
        <v>N/A</v>
      </c>
      <c r="G183" s="194" t="str">
        <f>VLOOKUP(B183,'PA GPS 2026 '!$E$4:$V$461,8,0)</f>
        <v>N/A</v>
      </c>
      <c r="H183" s="113" t="str">
        <f>VLOOKUP(B183,'PA GPS 2026 '!$E$4:$V$461,11,0)</f>
        <v>Remitir a OSCAE el brief con los contenidos propuestos (Correo con el brief remitido)</v>
      </c>
      <c r="I183" s="113">
        <f>VLOOKUP(B183,'PA GPS 2026 '!$E$4:$V$461,13,0)</f>
        <v>4</v>
      </c>
      <c r="J183" s="113" t="str">
        <f>VLOOKUP(B183,'PA GPS 2026 '!$E$4:$V$461,14,0)</f>
        <v>Númerica</v>
      </c>
      <c r="K183" s="114">
        <f>VLOOKUP(B183,'PA GPS 2026 '!$E$4:$V$461,16,0)</f>
        <v>46063</v>
      </c>
      <c r="L183" s="114">
        <f>VLOOKUP(B183,'PA GPS 2026 '!$E$4:$V$461,17,0)</f>
        <v>46386</v>
      </c>
      <c r="M183" s="113" t="str">
        <f>VLOOKUP(B183,'PA GPS 2026 '!$E$4:$V$461,18,0)</f>
        <v>3000-DESPACHO DEL SUPERINTENDENTE DELEGADO PARA LA PROTECCIÓN DEL CONSUMIDOR;
3100-DIRECCION DE INVESTIGACIONES DE PROTECCION AL CONSUMIDOR;
3200-DIRECCIÓN DE INVESTIGACIONES DE PROTECCIÓN DE USUARIOS DE SERVICIOS DE COMUNICACIONES</v>
      </c>
    </row>
    <row r="184" spans="1:13" s="8" customFormat="1" ht="26.25" thickBot="1" x14ac:dyDescent="0.3">
      <c r="A184" s="133" t="str">
        <f>VLOOKUP(B184,'PA GPS 2026 '!$A$4:$D$461,4,0)</f>
        <v>Actividad sin participación</v>
      </c>
      <c r="B184" s="12" t="s">
        <v>455</v>
      </c>
      <c r="C184" s="194"/>
      <c r="D184" s="194" t="str">
        <f>VLOOKUP(B184,'PA GPS 2026 '!$E$4:$V$461,3,0)</f>
        <v>N/A</v>
      </c>
      <c r="E184" s="194" t="str">
        <f>VLOOKUP(B184,'PA GPS 2026 '!$E$4:$V$461,4,0)</f>
        <v>N/A</v>
      </c>
      <c r="F184" s="194" t="str">
        <f>VLOOKUP(B184,'PA GPS 2026 '!$E$4:$V$461,5,0)</f>
        <v>N/A</v>
      </c>
      <c r="G184" s="194" t="str">
        <f>VLOOKUP(B184,'PA GPS 2026 '!$E$4:$V$461,8,0)</f>
        <v>N/A</v>
      </c>
      <c r="H184" s="113" t="str">
        <f>VLOOKUP(B184,'PA GPS 2026 '!$E$4:$V$461,11,0)</f>
        <v>Elaborar y presentar el concepto gráfico y racional de los contenidos (Correo electrónico en que se observe el concepto gráfico y racional)</v>
      </c>
      <c r="I184" s="113">
        <f>VLOOKUP(B184,'PA GPS 2026 '!$E$4:$V$461,13,0)</f>
        <v>4</v>
      </c>
      <c r="J184" s="113" t="str">
        <f>VLOOKUP(B184,'PA GPS 2026 '!$E$4:$V$461,14,0)</f>
        <v>Númerica</v>
      </c>
      <c r="K184" s="114">
        <f>VLOOKUP(B184,'PA GPS 2026 '!$E$4:$V$461,16,0)</f>
        <v>46063</v>
      </c>
      <c r="L184" s="114">
        <f>VLOOKUP(B184,'PA GPS 2026 '!$E$4:$V$461,17,0)</f>
        <v>46386</v>
      </c>
      <c r="M184" s="113" t="str">
        <f>VLOOKUP(B184,'PA GPS 2026 '!$E$4:$V$461,18,0)</f>
        <v>73-GRUPO DE TRABAJO DE COMUNICACION</v>
      </c>
    </row>
    <row r="185" spans="1:13" ht="90" thickBot="1" x14ac:dyDescent="0.3">
      <c r="A185" s="133" t="str">
        <f>VLOOKUP(B185,'PA GPS 2026 '!$A$4:$D$461,4,0)</f>
        <v>Actividad propia</v>
      </c>
      <c r="B185" s="12" t="s">
        <v>456</v>
      </c>
      <c r="C185" s="194"/>
      <c r="D185" s="194" t="str">
        <f>VLOOKUP(B185,'PA GPS 2026 '!$E$4:$V$461,3,0)</f>
        <v>N/A</v>
      </c>
      <c r="E185" s="194" t="str">
        <f>VLOOKUP(B185,'PA GPS 2026 '!$E$4:$V$461,4,0)</f>
        <v>N/A</v>
      </c>
      <c r="F185" s="194" t="str">
        <f>VLOOKUP(B185,'PA GPS 2026 '!$E$4:$V$461,5,0)</f>
        <v>N/A</v>
      </c>
      <c r="G185" s="194" t="str">
        <f>VLOOKUP(B185,'PA GPS 2026 '!$E$4:$V$461,8,0)</f>
        <v>N/A</v>
      </c>
      <c r="H185" s="113" t="str">
        <f>VLOOKUP(B185,'PA GPS 2026 '!$E$4:$V$461,11,0)</f>
        <v>Revisar y aprobar la propuesta (Correo electrónico con la propuesta aprobada)</v>
      </c>
      <c r="I185" s="113">
        <f>VLOOKUP(B185,'PA GPS 2026 '!$E$4:$V$461,13,0)</f>
        <v>4</v>
      </c>
      <c r="J185" s="113" t="str">
        <f>VLOOKUP(B185,'PA GPS 2026 '!$E$4:$V$461,14,0)</f>
        <v>Númerica</v>
      </c>
      <c r="K185" s="114">
        <f>VLOOKUP(B185,'PA GPS 2026 '!$E$4:$V$461,16,0)</f>
        <v>46063</v>
      </c>
      <c r="L185" s="114">
        <f>VLOOKUP(B185,'PA GPS 2026 '!$E$4:$V$461,17,0)</f>
        <v>46386</v>
      </c>
      <c r="M185" s="113" t="str">
        <f>VLOOKUP(B185,'PA GPS 2026 '!$E$4:$V$461,18,0)</f>
        <v>3000-DESPACHO DEL SUPERINTENDENTE DELEGADO PARA LA PROTECCIÓN DEL CONSUMIDOR;
3100-DIRECCION DE INVESTIGACIONES DE PROTECCION AL CONSUMIDOR;
3200-DIRECCIÓN DE INVESTIGACIONES DE PROTECCIÓN DE USUARIOS DE SERVICIOS DE COMUNICACIONES</v>
      </c>
    </row>
    <row r="186" spans="1:13" ht="26.25" thickBot="1" x14ac:dyDescent="0.3">
      <c r="A186" s="133" t="str">
        <f>VLOOKUP(B186,'PA GPS 2026 '!$A$4:$D$461,4,0)</f>
        <v>Actividad sin participación</v>
      </c>
      <c r="B186" s="12" t="s">
        <v>1285</v>
      </c>
      <c r="C186" s="196"/>
      <c r="D186" s="196" t="str">
        <f>VLOOKUP(B186,'PA GPS 2026 '!$E$4:$V$461,3,0)</f>
        <v>N/A</v>
      </c>
      <c r="E186" s="196" t="str">
        <f>VLOOKUP(B186,'PA GPS 2026 '!$E$4:$V$461,4,0)</f>
        <v>N/A</v>
      </c>
      <c r="F186" s="196" t="str">
        <f>VLOOKUP(B186,'PA GPS 2026 '!$E$4:$V$461,5,0)</f>
        <v>N/A</v>
      </c>
      <c r="G186" s="196" t="str">
        <f>VLOOKUP(B186,'PA GPS 2026 '!$E$4:$V$461,8,0)</f>
        <v>N/A</v>
      </c>
      <c r="H186" s="113" t="str">
        <f>VLOOKUP(B186,'PA GPS 2026 '!$E$4:$V$461,11,0)</f>
        <v>Ejecutar la socialización de los contenidos sanciones más relevantes en materia de protección al consumidor. (Captura de pantalla con los contenidos publicados)</v>
      </c>
      <c r="I186" s="113">
        <f>VLOOKUP(B186,'PA GPS 2026 '!$E$4:$V$461,13,0)</f>
        <v>4</v>
      </c>
      <c r="J186" s="113" t="str">
        <f>VLOOKUP(B186,'PA GPS 2026 '!$E$4:$V$461,14,0)</f>
        <v>Númerica</v>
      </c>
      <c r="K186" s="114">
        <f>VLOOKUP(B186,'PA GPS 2026 '!$E$4:$V$461,16,0)</f>
        <v>46063</v>
      </c>
      <c r="L186" s="114">
        <f>VLOOKUP(B186,'PA GPS 2026 '!$E$4:$V$461,17,0)</f>
        <v>46386</v>
      </c>
      <c r="M186" s="113" t="str">
        <f>VLOOKUP(B186,'PA GPS 2026 '!$E$4:$V$461,18,0)</f>
        <v>73-GRUPO DE TRABAJO DE COMUNICACION</v>
      </c>
    </row>
    <row r="187" spans="1:13" s="8" customFormat="1" ht="64.5" thickBot="1" x14ac:dyDescent="0.3">
      <c r="A187" s="133" t="str">
        <f>VLOOKUP(B187,'PA GPS 2026 '!$A$4:$D$461,4,0)</f>
        <v>Producto</v>
      </c>
      <c r="B187" s="12" t="s">
        <v>457</v>
      </c>
      <c r="C187" s="195" t="str">
        <f>VLOOKUP(B187,'PA GPS 2026 '!$E$4:$V$461,10,0)</f>
        <v>PND - 4-04-1-c- Transformación productiva, internacionalización y acción climática - Políticas de competencia, consumidor e infraestructura de la calidad modernas</v>
      </c>
      <c r="D187" s="195" t="str">
        <f>VLOOKUP(B187,'PA GPS 2026 '!$E$4:$V$461,3,0)</f>
        <v>Fortalecer el Sistema Integral de Gestión Institucional en el marco del Modelo Integrado de Planeación y gestión para mejorar la prestación del servicio.</v>
      </c>
      <c r="E187" s="195" t="str">
        <f>VLOOKUP(B187,'PA GPS 2026 '!$E$4:$V$461,4,0)</f>
        <v xml:space="preserve">Cumplimiento de productos del PAI asociados a Fortacer el Sistema Integral de Gestión Institucional para mejorar la prestación del servicio. 
</v>
      </c>
      <c r="F187" s="195" t="str">
        <f>VLOOKUP(B187,'PA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7" s="195" t="str">
        <f>VLOOKUP(B187,'PA GPS 2026 '!$E$4:$V$461,8,0)</f>
        <v>FUNCIONAMIENTO</v>
      </c>
      <c r="H187" s="113" t="str">
        <f>VLOOKUP(B187,'PA GPS 2026 '!$E$4:$V$461,11,0)</f>
        <v>Estrategia digital sobre campañas de seguridad, ejecutado (informe de seguimiento del plan de trabajo -brief- de la estrategia con las evidencias)</v>
      </c>
      <c r="I187" s="113">
        <f>VLOOKUP(B187,'PA GPS 2026 '!$E$4:$V$461,13,0)</f>
        <v>100</v>
      </c>
      <c r="J187" s="113" t="str">
        <f>VLOOKUP(B187,'PA GPS 2026 '!$E$4:$V$461,14,0)</f>
        <v>Porcentual</v>
      </c>
      <c r="K187" s="114">
        <f>VLOOKUP(B187,'PA GPS 2026 '!$E$4:$V$461,16,0)</f>
        <v>46041</v>
      </c>
      <c r="L187" s="114">
        <f>VLOOKUP(B187,'PA GPS 2026 '!$E$4:$V$461,17,0)</f>
        <v>46386</v>
      </c>
      <c r="M187" s="113" t="str">
        <f>VLOOKUP(B187,'PA GPS 2026 '!$E$4:$V$461,18,0)</f>
        <v>3000-DESPACHO DEL SUPERINTENDENTE DELEGADO PARA LA PROTECCIÓN DEL CONSUMIDOR;
3100-DIRECCION DE INVESTIGACIONES DE PROTECCION AL CONSUMIDOR;
73-GRUPO DE TRABAJO DE COMUNICACION</v>
      </c>
    </row>
    <row r="188" spans="1:13" ht="51.75" thickBot="1" x14ac:dyDescent="0.3">
      <c r="A188" s="133" t="str">
        <f>VLOOKUP(B188,'PA GPS 2026 '!$A$4:$D$461,4,0)</f>
        <v>Actividad propia</v>
      </c>
      <c r="B188" s="12" t="s">
        <v>458</v>
      </c>
      <c r="C188" s="194"/>
      <c r="D188" s="194" t="str">
        <f>VLOOKUP(B188,'PA GPS 2026 '!$E$4:$V$461,3,0)</f>
        <v>N/A</v>
      </c>
      <c r="E188" s="194" t="str">
        <f>VLOOKUP(B188,'PA GPS 2026 '!$E$4:$V$461,4,0)</f>
        <v>N/A</v>
      </c>
      <c r="F188" s="194" t="str">
        <f>VLOOKUP(B188,'PA GPS 2026 '!$E$4:$V$461,5,0)</f>
        <v>N/A</v>
      </c>
      <c r="G188" s="194" t="str">
        <f>VLOOKUP(B188,'PA GPS 2026 '!$E$4:$V$461,8,0)</f>
        <v>N/A</v>
      </c>
      <c r="H188" s="113" t="str">
        <f>VLOOKUP(B188,'PA GPS 2026 '!$E$4:$V$461,11,0)</f>
        <v>Diligenciar y enviar al Grupo de trabajo de comunicaciones el brief de la campaña genérica previa concertación con OSCAE. (correo electrónico con el Brief diligenciado /único entregable)</v>
      </c>
      <c r="I188" s="113">
        <f>VLOOKUP(B188,'PA GPS 2026 '!$E$4:$V$461,13,0)</f>
        <v>1</v>
      </c>
      <c r="J188" s="113" t="str">
        <f>VLOOKUP(B188,'PA GPS 2026 '!$E$4:$V$461,14,0)</f>
        <v>Númerica</v>
      </c>
      <c r="K188" s="114">
        <f>VLOOKUP(B188,'PA GPS 2026 '!$E$4:$V$461,16,0)</f>
        <v>46041</v>
      </c>
      <c r="L188" s="114">
        <f>VLOOKUP(B188,'PA GPS 2026 '!$E$4:$V$461,17,0)</f>
        <v>46112</v>
      </c>
      <c r="M188" s="113" t="str">
        <f>VLOOKUP(B188,'PA GPS 2026 '!$E$4:$V$461,18,0)</f>
        <v>3000-DESPACHO DEL SUPERINTENDENTE DELEGADO PARA LA PROTECCIÓN DEL CONSUMIDOR;
3100-DIRECCION DE INVESTIGACIONES DE PROTECCION AL CONSUMIDOR</v>
      </c>
    </row>
    <row r="189" spans="1:13" ht="26.25" thickBot="1" x14ac:dyDescent="0.3">
      <c r="A189" s="133" t="str">
        <f>VLOOKUP(B189,'PA GPS 2026 '!$A$4:$D$461,4,0)</f>
        <v>Actividad sin participación</v>
      </c>
      <c r="B189" s="12" t="s">
        <v>459</v>
      </c>
      <c r="C189" s="194"/>
      <c r="D189" s="194" t="str">
        <f>VLOOKUP(B189,'PA GPS 2026 '!$E$4:$V$461,3,0)</f>
        <v>N/A</v>
      </c>
      <c r="E189" s="194" t="str">
        <f>VLOOKUP(B189,'PA GPS 2026 '!$E$4:$V$461,4,0)</f>
        <v>N/A</v>
      </c>
      <c r="F189" s="194" t="str">
        <f>VLOOKUP(B189,'PA GPS 2026 '!$E$4:$V$461,5,0)</f>
        <v>N/A</v>
      </c>
      <c r="G189" s="194" t="str">
        <f>VLOOKUP(B189,'PA GPS 2026 '!$E$4:$V$461,8,0)</f>
        <v>N/A</v>
      </c>
      <c r="H189" s="113" t="str">
        <f>VLOOKUP(B189,'PA GPS 2026 '!$E$4:$V$461,11,0)</f>
        <v>Presentar propuesta de difusión de la campaña de divulgación (Brief de presentación de campaña)</v>
      </c>
      <c r="I189" s="113">
        <f>VLOOKUP(B189,'PA GPS 2026 '!$E$4:$V$461,13,0)</f>
        <v>1</v>
      </c>
      <c r="J189" s="113" t="str">
        <f>VLOOKUP(B189,'PA GPS 2026 '!$E$4:$V$461,14,0)</f>
        <v>Númerica</v>
      </c>
      <c r="K189" s="114">
        <f>VLOOKUP(B189,'PA GPS 2026 '!$E$4:$V$461,16,0)</f>
        <v>46113</v>
      </c>
      <c r="L189" s="114">
        <f>VLOOKUP(B189,'PA GPS 2026 '!$E$4:$V$461,17,0)</f>
        <v>46129</v>
      </c>
      <c r="M189" s="113" t="str">
        <f>VLOOKUP(B189,'PA GPS 2026 '!$E$4:$V$461,18,0)</f>
        <v>73-GRUPO DE TRABAJO DE COMUNICACION</v>
      </c>
    </row>
    <row r="190" spans="1:13" ht="51.75" thickBot="1" x14ac:dyDescent="0.3">
      <c r="A190" s="133" t="str">
        <f>VLOOKUP(B190,'PA GPS 2026 '!$A$4:$D$461,4,0)</f>
        <v>Actividad propia</v>
      </c>
      <c r="B190" s="12" t="s">
        <v>1292</v>
      </c>
      <c r="C190" s="194"/>
      <c r="D190" s="194" t="str">
        <f>VLOOKUP(B190,'PA GPS 2026 '!$E$4:$V$461,3,0)</f>
        <v>N/A</v>
      </c>
      <c r="E190" s="194" t="str">
        <f>VLOOKUP(B190,'PA GPS 2026 '!$E$4:$V$461,4,0)</f>
        <v>N/A</v>
      </c>
      <c r="F190" s="194" t="str">
        <f>VLOOKUP(B190,'PA GPS 2026 '!$E$4:$V$461,5,0)</f>
        <v>N/A</v>
      </c>
      <c r="G190" s="194" t="str">
        <f>VLOOKUP(B190,'PA GPS 2026 '!$E$4:$V$461,8,0)</f>
        <v>N/A</v>
      </c>
      <c r="H190" s="113" t="str">
        <f>VLOOKUP(B190,'PA GPS 2026 '!$E$4:$V$461,11,0)</f>
        <v>Revisar y aprobar la propuesta por parte del área responsable (única revisión) /correo electrónico con documento aprobado)</v>
      </c>
      <c r="I190" s="113">
        <f>VLOOKUP(B190,'PA GPS 2026 '!$E$4:$V$461,13,0)</f>
        <v>1</v>
      </c>
      <c r="J190" s="113" t="str">
        <f>VLOOKUP(B190,'PA GPS 2026 '!$E$4:$V$461,14,0)</f>
        <v>Númerica</v>
      </c>
      <c r="K190" s="114">
        <f>VLOOKUP(B190,'PA GPS 2026 '!$E$4:$V$461,16,0)</f>
        <v>46132</v>
      </c>
      <c r="L190" s="114">
        <f>VLOOKUP(B190,'PA GPS 2026 '!$E$4:$V$461,17,0)</f>
        <v>46140</v>
      </c>
      <c r="M190" s="113" t="str">
        <f>VLOOKUP(B190,'PA GPS 2026 '!$E$4:$V$461,18,0)</f>
        <v>3000-DESPACHO DEL SUPERINTENDENTE DELEGADO PARA LA PROTECCIÓN DEL CONSUMIDOR;
3100-DIRECCION DE INVESTIGACIONES DE PROTECCION AL CONSUMIDOR</v>
      </c>
    </row>
    <row r="191" spans="1:13" ht="26.25" thickBot="1" x14ac:dyDescent="0.3">
      <c r="A191" s="133" t="str">
        <f>VLOOKUP(B191,'PA GPS 2026 '!$A$4:$D$461,4,0)</f>
        <v>Actividad sin participación</v>
      </c>
      <c r="B191" s="12" t="s">
        <v>1293</v>
      </c>
      <c r="C191" s="196"/>
      <c r="D191" s="196" t="str">
        <f>VLOOKUP(B191,'PA GPS 2026 '!$E$4:$V$461,3,0)</f>
        <v>N/A</v>
      </c>
      <c r="E191" s="196" t="str">
        <f>VLOOKUP(B191,'PA GPS 2026 '!$E$4:$V$461,4,0)</f>
        <v>N/A</v>
      </c>
      <c r="F191" s="196" t="str">
        <f>VLOOKUP(B191,'PA GPS 2026 '!$E$4:$V$461,5,0)</f>
        <v>N/A</v>
      </c>
      <c r="G191" s="196" t="str">
        <f>VLOOKUP(B191,'PA GPS 2026 '!$E$4:$V$461,8,0)</f>
        <v>N/A</v>
      </c>
      <c r="H191" s="113" t="str">
        <f>VLOOKUP(B191,'PA GPS 2026 '!$E$4:$V$461,11,0)</f>
        <v>Ejecutar la campaña (Capturas de pantalla de la publicación de la campaña)</v>
      </c>
      <c r="I191" s="113">
        <f>VLOOKUP(B191,'PA GPS 2026 '!$E$4:$V$461,13,0)</f>
        <v>100</v>
      </c>
      <c r="J191" s="113" t="str">
        <f>VLOOKUP(B191,'PA GPS 2026 '!$E$4:$V$461,14,0)</f>
        <v>Porcentual</v>
      </c>
      <c r="K191" s="114">
        <f>VLOOKUP(B191,'PA GPS 2026 '!$E$4:$V$461,16,0)</f>
        <v>46141</v>
      </c>
      <c r="L191" s="114">
        <f>VLOOKUP(B191,'PA GPS 2026 '!$E$4:$V$461,17,0)</f>
        <v>46386</v>
      </c>
      <c r="M191" s="113" t="str">
        <f>VLOOKUP(B191,'PA GPS 2026 '!$E$4:$V$461,18,0)</f>
        <v>73-GRUPO DE TRABAJO DE COMUNICACION</v>
      </c>
    </row>
    <row r="192" spans="1:13" s="8" customFormat="1" ht="51.75" thickBot="1" x14ac:dyDescent="0.3">
      <c r="A192" s="133" t="str">
        <f>VLOOKUP(B192,'PA GPS 2026 '!$A$4:$D$461,4,0)</f>
        <v>Producto</v>
      </c>
      <c r="B192" s="12" t="s">
        <v>1296</v>
      </c>
      <c r="C192" s="195" t="str">
        <f>VLOOKUP(B192,'PA GPS 2026 '!$E$4:$V$461,10,0)</f>
        <v>PND - 4-04-1-c- Transformación productiva, internacionalización y acción climática - Políticas de competencia, consumidor e infraestructura de la calidad modernas</v>
      </c>
      <c r="D192" s="195" t="str">
        <f>VLOOKUP(B192,'PA GPS 2026 '!$E$4:$V$461,3,0)</f>
        <v>Fortalecer el Sistema Integral de Gestión Institucional en el marco del Modelo Integrado de Planeación y gestión para mejorar la prestación del servicio.</v>
      </c>
      <c r="E192" s="195" t="str">
        <f>VLOOKUP(B192,'PA GPS 2026 '!$E$4:$V$461,4,0)</f>
        <v xml:space="preserve">Cumplimiento de productos del PAI asociados a Fortacer el Sistema Integral de Gestión Institucional para mejorar la prestación del servicio. 
</v>
      </c>
      <c r="F192" s="195" t="str">
        <f>VLOOKUP(B192,'PA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2" s="195" t="str">
        <f>VLOOKUP(B192,'PA GPS 2026 '!$E$4:$V$461,8,0)</f>
        <v>FUNCIONAMIENTO</v>
      </c>
      <c r="H192" s="113" t="str">
        <f>VLOOKUP(B192,'PA GPS 2026 '!$E$4:$V$461,11,0)</f>
        <v>Recursos de reposición, resueltos en tiempos menores o iguales a 6 meses (Listado de radicados con fechas de ingreso y fecha generación de la resolución que resuelve el recurso)</v>
      </c>
      <c r="I192" s="113">
        <f>VLOOKUP(B192,'PA GPS 2026 '!$E$4:$V$461,13,0)</f>
        <v>80</v>
      </c>
      <c r="J192" s="113" t="str">
        <f>VLOOKUP(B192,'PA GPS 2026 '!$E$4:$V$461,14,0)</f>
        <v>Porcentual</v>
      </c>
      <c r="K192" s="114">
        <f>VLOOKUP(B192,'PA GPS 2026 '!$E$4:$V$461,16,0)</f>
        <v>46024</v>
      </c>
      <c r="L192" s="114">
        <f>VLOOKUP(B192,'PA GPS 2026 '!$E$4:$V$461,17,0)</f>
        <v>46386</v>
      </c>
      <c r="M192" s="113" t="str">
        <f>VLOOKUP(B192,'PA GPS 2026 '!$E$4:$V$461,18,0)</f>
        <v>3000-DESPACHO DEL SUPERINTENDENTE DELEGADO PARA LA PROTECCIÓN DEL CONSUMIDOR;
3100-DIRECCION DE INVESTIGACIONES DE PROTECCION AL CONSUMIDOR</v>
      </c>
    </row>
    <row r="193" spans="1:13" ht="51.75" thickBot="1" x14ac:dyDescent="0.3">
      <c r="A193" s="133" t="str">
        <f>VLOOKUP(B193,'PA GPS 2026 '!$A$4:$D$461,4,0)</f>
        <v>Actividad propia</v>
      </c>
      <c r="B193" s="12" t="s">
        <v>1299</v>
      </c>
      <c r="C193" s="194"/>
      <c r="D193" s="194" t="str">
        <f>VLOOKUP(B193,'PA GPS 2026 '!$E$4:$V$461,3,0)</f>
        <v>N/A</v>
      </c>
      <c r="E193" s="194" t="str">
        <f>VLOOKUP(B193,'PA GPS 2026 '!$E$4:$V$461,4,0)</f>
        <v>N/A</v>
      </c>
      <c r="F193" s="194" t="str">
        <f>VLOOKUP(B193,'PA GPS 2026 '!$E$4:$V$461,5,0)</f>
        <v>N/A</v>
      </c>
      <c r="G193" s="194" t="str">
        <f>VLOOKUP(B193,'PA GPS 2026 '!$E$4:$V$461,8,0)</f>
        <v>N/A</v>
      </c>
      <c r="H193" s="113" t="str">
        <f>VLOOKUP(B193,'PA GPS 2026 '!$E$4:$V$461,11,0)</f>
        <v>Realizar el inventario de los recursos reposición, que se encuentran pendientes de resolver en los últimos seis meses. (inventario de recursos interpuestos)</v>
      </c>
      <c r="I193" s="113">
        <f>VLOOKUP(B193,'PA GPS 2026 '!$E$4:$V$461,13,0)</f>
        <v>1</v>
      </c>
      <c r="J193" s="113" t="str">
        <f>VLOOKUP(B193,'PA GPS 2026 '!$E$4:$V$461,14,0)</f>
        <v>Númerica</v>
      </c>
      <c r="K193" s="114">
        <f>VLOOKUP(B193,'PA GPS 2026 '!$E$4:$V$461,16,0)</f>
        <v>46024</v>
      </c>
      <c r="L193" s="114">
        <f>VLOOKUP(B193,'PA GPS 2026 '!$E$4:$V$461,17,0)</f>
        <v>46203</v>
      </c>
      <c r="M193" s="113" t="str">
        <f>VLOOKUP(B193,'PA GPS 2026 '!$E$4:$V$461,18,0)</f>
        <v>3000-DESPACHO DEL SUPERINTENDENTE DELEGADO PARA LA PROTECCIÓN DEL CONSUMIDOR;
3100-DIRECCION DE INVESTIGACIONES DE PROTECCION AL CONSUMIDOR</v>
      </c>
    </row>
    <row r="194" spans="1:13" ht="51.75" thickBot="1" x14ac:dyDescent="0.3">
      <c r="A194" s="133" t="str">
        <f>VLOOKUP(B194,'PA GPS 2026 '!$A$4:$D$461,4,0)</f>
        <v>Actividad propia</v>
      </c>
      <c r="B194" s="12" t="s">
        <v>1302</v>
      </c>
      <c r="C194" s="196"/>
      <c r="D194" s="196" t="str">
        <f>VLOOKUP(B194,'PA GPS 2026 '!$E$4:$V$461,3,0)</f>
        <v>N/A</v>
      </c>
      <c r="E194" s="196" t="str">
        <f>VLOOKUP(B194,'PA GPS 2026 '!$E$4:$V$461,4,0)</f>
        <v>N/A</v>
      </c>
      <c r="F194" s="196" t="str">
        <f>VLOOKUP(B194,'PA GPS 2026 '!$E$4:$V$461,5,0)</f>
        <v>N/A</v>
      </c>
      <c r="G194" s="196" t="str">
        <f>VLOOKUP(B194,'PA GPS 2026 '!$E$4:$V$461,8,0)</f>
        <v>N/A</v>
      </c>
      <c r="H194" s="113" t="str">
        <f>VLOOKUP(B194,'PA GPS 2026 '!$E$4:$V$461,11,0)</f>
        <v>Generar calculo de los recursos resueltos. (Listado de radicados con fechas de ingreso y fecha generación de la resolución que resuelve el recurso con N. de resolución y tiempo utilizado para ser gestionado)</v>
      </c>
      <c r="I194" s="113">
        <f>VLOOKUP(B194,'PA GPS 2026 '!$E$4:$V$461,13,0)</f>
        <v>80</v>
      </c>
      <c r="J194" s="113" t="str">
        <f>VLOOKUP(B194,'PA GPS 2026 '!$E$4:$V$461,14,0)</f>
        <v>Porcentual</v>
      </c>
      <c r="K194" s="114">
        <f>VLOOKUP(B194,'PA GPS 2026 '!$E$4:$V$461,16,0)</f>
        <v>46024</v>
      </c>
      <c r="L194" s="114">
        <f>VLOOKUP(B194,'PA GPS 2026 '!$E$4:$V$461,17,0)</f>
        <v>46386</v>
      </c>
      <c r="M194" s="113" t="str">
        <f>VLOOKUP(B194,'PA GPS 2026 '!$E$4:$V$461,18,0)</f>
        <v>3000-DESPACHO DEL SUPERINTENDENTE DELEGADO PARA LA PROTECCIÓN DEL CONSUMIDOR;
3100-DIRECCION DE INVESTIGACIONES DE PROTECCION AL CONSUMIDOR</v>
      </c>
    </row>
    <row r="195" spans="1:13" s="8" customFormat="1" ht="64.5" thickBot="1" x14ac:dyDescent="0.3">
      <c r="A195" s="133" t="str">
        <f>VLOOKUP(B195,'PA GPS 2026 '!$A$4:$D$461,4,0)</f>
        <v>Producto</v>
      </c>
      <c r="B195" s="12" t="s">
        <v>1304</v>
      </c>
      <c r="C195" s="195" t="str">
        <f>VLOOKUP(B195,'PA GPS 2026 '!$E$4:$V$461,10,0)</f>
        <v>PND - 4-04-1-c- Transformación productiva, internacionalización y acción climática - Políticas de competencia, consumidor e infraestructura de la calidad modernas</v>
      </c>
      <c r="D195" s="195" t="str">
        <f>VLOOKUP(B195,'PA GPS 2026 '!$E$4:$V$461,3,0)</f>
        <v>Fortalecer el Sistema Integral de Gestión Institucional en el marco del Modelo Integrado de Planeación y gestión para mejorar la prestación del servicio.</v>
      </c>
      <c r="E195" s="195" t="str">
        <f>VLOOKUP(B195,'PA GPS 2026 '!$E$4:$V$461,4,0)</f>
        <v xml:space="preserve">Cumplimiento de productos del PAI asociados a Fortacer el Sistema Integral de Gestión Institucional para mejorar la prestación del servicio. 
</v>
      </c>
      <c r="F195" s="195" t="str">
        <f>VLOOKUP(B195,'PA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5" s="195" t="str">
        <f>VLOOKUP(B195,'PA GPS 2026 '!$E$4:$V$461,8,0)</f>
        <v>FUNCIONAMIENTO</v>
      </c>
      <c r="H195" s="113" t="str">
        <f>VLOOKUP(B195,'PA GPS 2026 '!$E$4:$V$461,11,0)</f>
        <v>Recursos ingresados a la Dirección en tiempos menores o iguales a 6 meses, dedicidos (Relación de los números de radicación de los recursos decididos, fecha de entrada y salida)</v>
      </c>
      <c r="I195" s="113">
        <f>VLOOKUP(B195,'PA GPS 2026 '!$E$4:$V$461,13,0)</f>
        <v>80</v>
      </c>
      <c r="J195" s="113" t="str">
        <f>VLOOKUP(B195,'PA GPS 2026 '!$E$4:$V$461,14,0)</f>
        <v>Porcentual</v>
      </c>
      <c r="K195" s="114">
        <f>VLOOKUP(B195,'PA GPS 2026 '!$E$4:$V$461,16,0)</f>
        <v>46024</v>
      </c>
      <c r="L195" s="114">
        <f>VLOOKUP(B195,'PA GPS 2026 '!$E$4:$V$461,17,0)</f>
        <v>46386</v>
      </c>
      <c r="M195" s="113" t="str">
        <f>VLOOKUP(B195,'PA GPS 2026 '!$E$4:$V$461,18,0)</f>
        <v>3000-DESPACHO DEL SUPERINTENDENTE DELEGADO PARA LA PROTECCIÓN DEL CONSUMIDOR;
3200-DIRECCIÓN DE INVESTIGACIONES DE PROTECCIÓN DE USUARIOS DE SERVICIOS DE COMUNICACIONES</v>
      </c>
    </row>
    <row r="196" spans="1:13" ht="64.5" thickBot="1" x14ac:dyDescent="0.3">
      <c r="A196" s="133" t="str">
        <f>VLOOKUP(B196,'PA GPS 2026 '!$A$4:$D$461,4,0)</f>
        <v>Actividad propia</v>
      </c>
      <c r="B196" s="12" t="s">
        <v>1307</v>
      </c>
      <c r="C196" s="194"/>
      <c r="D196" s="194" t="str">
        <f>VLOOKUP(B196,'PA GPS 2026 '!$E$4:$V$461,3,0)</f>
        <v>N/A</v>
      </c>
      <c r="E196" s="194" t="str">
        <f>VLOOKUP(B196,'PA GPS 2026 '!$E$4:$V$461,4,0)</f>
        <v>N/A</v>
      </c>
      <c r="F196" s="194" t="str">
        <f>VLOOKUP(B196,'PA GPS 2026 '!$E$4:$V$461,5,0)</f>
        <v>N/A</v>
      </c>
      <c r="G196" s="194" t="str">
        <f>VLOOKUP(B196,'PA GPS 2026 '!$E$4:$V$461,8,0)</f>
        <v>N/A</v>
      </c>
      <c r="H196" s="113" t="str">
        <f>VLOOKUP(B196,'PA GPS 2026 '!$E$4:$V$461,11,0)</f>
        <v>Realizar inventario de los recursos ingresados a la Direccion en tiempos menores o iguales a 6 meses (Listado de recursos interpuestos)</v>
      </c>
      <c r="I196" s="113">
        <f>VLOOKUP(B196,'PA GPS 2026 '!$E$4:$V$461,13,0)</f>
        <v>1</v>
      </c>
      <c r="J196" s="113" t="str">
        <f>VLOOKUP(B196,'PA GPS 2026 '!$E$4:$V$461,14,0)</f>
        <v>Númerica</v>
      </c>
      <c r="K196" s="114">
        <f>VLOOKUP(B196,'PA GPS 2026 '!$E$4:$V$461,16,0)</f>
        <v>46024</v>
      </c>
      <c r="L196" s="114">
        <f>VLOOKUP(B196,'PA GPS 2026 '!$E$4:$V$461,17,0)</f>
        <v>46203</v>
      </c>
      <c r="M196" s="113" t="str">
        <f>VLOOKUP(B196,'PA GPS 2026 '!$E$4:$V$461,18,0)</f>
        <v>3000-DESPACHO DEL SUPERINTENDENTE DELEGADO PARA LA PROTECCIÓN DEL CONSUMIDOR;
3200-DIRECCIÓN DE INVESTIGACIONES DE PROTECCIÓN DE USUARIOS DE SERVICIOS DE COMUNICACIONES</v>
      </c>
    </row>
    <row r="197" spans="1:13" ht="64.5" thickBot="1" x14ac:dyDescent="0.3">
      <c r="A197" s="133" t="str">
        <f>VLOOKUP(B197,'PA GPS 2026 '!$A$4:$D$461,4,0)</f>
        <v>Actividad propia</v>
      </c>
      <c r="B197" s="12" t="s">
        <v>1309</v>
      </c>
      <c r="C197" s="196"/>
      <c r="D197" s="196" t="str">
        <f>VLOOKUP(B197,'PA GPS 2026 '!$E$4:$V$461,3,0)</f>
        <v>N/A</v>
      </c>
      <c r="E197" s="196" t="str">
        <f>VLOOKUP(B197,'PA GPS 2026 '!$E$4:$V$461,4,0)</f>
        <v>N/A</v>
      </c>
      <c r="F197" s="196" t="str">
        <f>VLOOKUP(B197,'PA GPS 2026 '!$E$4:$V$461,5,0)</f>
        <v>N/A</v>
      </c>
      <c r="G197" s="196" t="str">
        <f>VLOOKUP(B197,'PA GPS 2026 '!$E$4:$V$461,8,0)</f>
        <v>N/A</v>
      </c>
      <c r="H197" s="113" t="str">
        <f>VLOOKUP(B197,'PA GPS 2026 '!$E$4:$V$461,11,0)</f>
        <v>Decidir recursos ingresados de acuerdo con el listado preliminar (Relación de los números de radicación de los recursos decididos)</v>
      </c>
      <c r="I197" s="113">
        <f>VLOOKUP(B197,'PA GPS 2026 '!$E$4:$V$461,13,0)</f>
        <v>80</v>
      </c>
      <c r="J197" s="113" t="str">
        <f>VLOOKUP(B197,'PA GPS 2026 '!$E$4:$V$461,14,0)</f>
        <v>Porcentual</v>
      </c>
      <c r="K197" s="114">
        <f>VLOOKUP(B197,'PA GPS 2026 '!$E$4:$V$461,16,0)</f>
        <v>46204</v>
      </c>
      <c r="L197" s="114">
        <f>VLOOKUP(B197,'PA GPS 2026 '!$E$4:$V$461,17,0)</f>
        <v>46386</v>
      </c>
      <c r="M197" s="113" t="str">
        <f>VLOOKUP(B197,'PA GPS 2026 '!$E$4:$V$461,18,0)</f>
        <v>3000-DESPACHO DEL SUPERINTENDENTE DELEGADO PARA LA PROTECCIÓN DEL CONSUMIDOR;
3200-DIRECCIÓN DE INVESTIGACIONES DE PROTECCIÓN DE USUARIOS DE SERVICIOS DE COMUNICACIONES</v>
      </c>
    </row>
    <row r="198" spans="1:13" s="8" customFormat="1" ht="77.25" thickBot="1" x14ac:dyDescent="0.3">
      <c r="A198" s="133" t="str">
        <f>VLOOKUP(B198,'PA GPS 2026 '!$A$4:$D$461,4,0)</f>
        <v>Producto</v>
      </c>
      <c r="B198" s="12" t="s">
        <v>1311</v>
      </c>
      <c r="C198" s="195" t="str">
        <f>VLOOKUP(B198,'PA GPS 2026 '!$E$4:$V$461,10,0)</f>
        <v>PND - 4-04-1-c- Transformación productiva, internacionalización y acción climática - Políticas de competencia, consumidor e infraestructura de la calidad modernas</v>
      </c>
      <c r="D198" s="195" t="str">
        <f>VLOOKUP(B198,'PA GPS 2026 '!$E$4:$V$461,3,0)</f>
        <v>Fortalecer el Sistema Integral de Gestión Institucional en el marco del Modelo Integrado de Planeación y gestión para mejorar la prestación del servicio.</v>
      </c>
      <c r="E198" s="195" t="str">
        <f>VLOOKUP(B198,'PA GPS 2026 '!$E$4:$V$461,4,0)</f>
        <v xml:space="preserve">Cumplimiento de productos del PAI asociados a Fortacer el Sistema Integral de Gestión Institucional para mejorar la prestación del servicio. 
</v>
      </c>
      <c r="F198" s="195" t="str">
        <f>VLOOKUP(B198,'PA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8" s="195" t="str">
        <f>VLOOKUP(B198,'PA GPS 2026 '!$E$4:$V$461,8,0)</f>
        <v>FUNCIONAMIENTO</v>
      </c>
      <c r="H198" s="113" t="str">
        <f>VLOOKUP(B198,'PA GPS 2026 '!$E$4:$V$461,11,0)</f>
        <v>Campaña en tema de prevención de fraudes en los servicios de comunicaciones realizada (capturas de pantalla de las publicaciones)</v>
      </c>
      <c r="I198" s="113">
        <f>VLOOKUP(B198,'PA GPS 2026 '!$E$4:$V$461,13,0)</f>
        <v>1</v>
      </c>
      <c r="J198" s="113" t="str">
        <f>VLOOKUP(B198,'PA GPS 2026 '!$E$4:$V$461,14,0)</f>
        <v>Númerica</v>
      </c>
      <c r="K198" s="114">
        <f>VLOOKUP(B198,'PA GPS 2026 '!$E$4:$V$461,16,0)</f>
        <v>46041</v>
      </c>
      <c r="L198" s="114">
        <f>VLOOKUP(B198,'PA GPS 2026 '!$E$4:$V$461,17,0)</f>
        <v>46386</v>
      </c>
      <c r="M198" s="113" t="str">
        <f>VLOOKUP(B198,'PA GPS 2026 '!$E$4:$V$461,18,0)</f>
        <v>3000-DESPACHO DEL SUPERINTENDENTE DELEGADO PARA LA PROTECCIÓN DEL CONSUMIDOR;
3200-DIRECCIÓN DE INVESTIGACIONES DE PROTECCIÓN DE USUARIOS DE SERVICIOS DE COMUNICACIONES;
73-GRUPO DE TRABAJO DE COMUNICACION</v>
      </c>
    </row>
    <row r="199" spans="1:13" ht="64.5" thickBot="1" x14ac:dyDescent="0.3">
      <c r="A199" s="133" t="str">
        <f>VLOOKUP(B199,'PA GPS 2026 '!$A$4:$D$461,4,0)</f>
        <v>Actividad propia</v>
      </c>
      <c r="B199" s="12" t="s">
        <v>1315</v>
      </c>
      <c r="C199" s="194" t="str">
        <f>VLOOKUP(B199,'PA GPS 2026 '!$E$4:$V$461,10,0)</f>
        <v>N/A</v>
      </c>
      <c r="D199" s="194" t="str">
        <f>VLOOKUP(B199,'PA GPS 2026 '!$E$4:$V$461,3,0)</f>
        <v>N/A</v>
      </c>
      <c r="E199" s="194" t="str">
        <f>VLOOKUP(B199,'PA GPS 2026 '!$E$4:$V$461,4,0)</f>
        <v>N/A</v>
      </c>
      <c r="F199" s="194" t="str">
        <f>VLOOKUP(B199,'PA GPS 2026 '!$E$4:$V$461,5,0)</f>
        <v>N/A</v>
      </c>
      <c r="G199" s="194" t="str">
        <f>VLOOKUP(B199,'PA GPS 2026 '!$E$4:$V$461,8,0)</f>
        <v>N/A</v>
      </c>
      <c r="H199" s="113" t="str">
        <f>VLOOKUP(B199,'PA GPS 2026 '!$E$4:$V$461,11,0)</f>
        <v>Planificar la campaña definiendo para cada una de ellas el objetivo, alcance en regiones, fechas, ciudades, temas - (Documento con la planificación de la campaña)</v>
      </c>
      <c r="I199" s="113">
        <f>VLOOKUP(B199,'PA GPS 2026 '!$E$4:$V$461,13,0)</f>
        <v>1</v>
      </c>
      <c r="J199" s="113" t="str">
        <f>VLOOKUP(B199,'PA GPS 2026 '!$E$4:$V$461,14,0)</f>
        <v>Númerica</v>
      </c>
      <c r="K199" s="114">
        <f>VLOOKUP(B199,'PA GPS 2026 '!$E$4:$V$461,16,0)</f>
        <v>46041</v>
      </c>
      <c r="L199" s="114">
        <f>VLOOKUP(B199,'PA GPS 2026 '!$E$4:$V$461,17,0)</f>
        <v>46111</v>
      </c>
      <c r="M199" s="113" t="str">
        <f>VLOOKUP(B199,'PA GPS 2026 '!$E$4:$V$461,18,0)</f>
        <v>3000-DESPACHO DEL SUPERINTENDENTE DELEGADO PARA LA PROTECCIÓN DEL CONSUMIDOR;
3200-DIRECCIÓN DE INVESTIGACIONES DE PROTECCIÓN DE USUARIOS DE SERVICIOS DE COMUNICACIONES</v>
      </c>
    </row>
    <row r="200" spans="1:13" ht="26.25" thickBot="1" x14ac:dyDescent="0.3">
      <c r="A200" s="133" t="str">
        <f>VLOOKUP(B200,'PA GPS 2026 '!$A$4:$D$461,4,0)</f>
        <v>Actividad sin participación</v>
      </c>
      <c r="B200" s="12" t="s">
        <v>1317</v>
      </c>
      <c r="C200" s="196" t="str">
        <f>VLOOKUP(B200,'PA GPS 2026 '!$E$4:$V$461,10,0)</f>
        <v>N/A</v>
      </c>
      <c r="D200" s="196" t="str">
        <f>VLOOKUP(B200,'PA GPS 2026 '!$E$4:$V$461,3,0)</f>
        <v>N/A</v>
      </c>
      <c r="E200" s="196" t="str">
        <f>VLOOKUP(B200,'PA GPS 2026 '!$E$4:$V$461,4,0)</f>
        <v>N/A</v>
      </c>
      <c r="F200" s="196" t="str">
        <f>VLOOKUP(B200,'PA GPS 2026 '!$E$4:$V$461,5,0)</f>
        <v>N/A</v>
      </c>
      <c r="G200" s="196" t="str">
        <f>VLOOKUP(B200,'PA GPS 2026 '!$E$4:$V$461,8,0)</f>
        <v>N/A</v>
      </c>
      <c r="H200" s="113" t="str">
        <f>VLOOKUP(B200,'PA GPS 2026 '!$E$4:$V$461,11,0)</f>
        <v>Realizar la campaña en tema de prevencion de fraudes en los servicios de comunicaciones (capturas de pantalla de la campaña realizada)</v>
      </c>
      <c r="I200" s="113">
        <f>VLOOKUP(B200,'PA GPS 2026 '!$E$4:$V$461,13,0)</f>
        <v>1</v>
      </c>
      <c r="J200" s="113" t="str">
        <f>VLOOKUP(B200,'PA GPS 2026 '!$E$4:$V$461,14,0)</f>
        <v>Númerica</v>
      </c>
      <c r="K200" s="114">
        <f>VLOOKUP(B200,'PA GPS 2026 '!$E$4:$V$461,16,0)</f>
        <v>46112</v>
      </c>
      <c r="L200" s="114">
        <f>VLOOKUP(B200,'PA GPS 2026 '!$E$4:$V$461,17,0)</f>
        <v>46386</v>
      </c>
      <c r="M200" s="113" t="str">
        <f>VLOOKUP(B200,'PA GPS 2026 '!$E$4:$V$461,18,0)</f>
        <v>73-GRUPO DE TRABAJO DE COMUNICACION</v>
      </c>
    </row>
    <row r="201" spans="1:13" ht="64.5" thickBot="1" x14ac:dyDescent="0.3">
      <c r="A201" s="133" t="str">
        <f>VLOOKUP(B201,'PA GPS 2026 '!$A$4:$D$461,4,0)</f>
        <v>Producto</v>
      </c>
      <c r="B201" s="12" t="s">
        <v>1320</v>
      </c>
      <c r="C201" s="195" t="str">
        <f>VLOOKUP(B201,'PA GPS 2026 '!$E$4:$V$461,10,0)</f>
        <v>PND - 4-04-1-c- Transformación productiva, internacionalización y acción climática - Políticas de competencia, consumidor e infraestructura de la calidad modernas</v>
      </c>
      <c r="D201" s="195" t="str">
        <f>VLOOKUP(B201,'PA GPS 2026 '!$E$4:$V$461,3,0)</f>
        <v>Fortalecer el Sistema Integral de Gestión Institucional en el marco del Modelo Integrado de Planeación y gestión para mejorar la prestación del servicio.</v>
      </c>
      <c r="E201" s="195" t="str">
        <f>VLOOKUP(B201,'PA GPS 2026 '!$E$4:$V$461,4,0)</f>
        <v xml:space="preserve">Cumplimiento de productos del PAI asociados a Fortacer el Sistema Integral de Gestión Institucional para mejorar la prestación del servicio. 
</v>
      </c>
      <c r="F201" s="195" t="str">
        <f>VLOOKUP(B201,'PA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01" s="195" t="str">
        <f>VLOOKUP(B201,'PA GPS 2026 '!$E$4:$V$461,8,0)</f>
        <v>FUNCIONAMIENTO</v>
      </c>
      <c r="H201" s="113" t="str">
        <f>VLOOKUP(B201,'PA GPS 2026 '!$E$4:$V$461,11,0)</f>
        <v>Ferias territoriales de atención, orientación y protección al usuario de servicios de comunicaciones (informe de las ferias realizadas)</v>
      </c>
      <c r="I201" s="113">
        <f>VLOOKUP(B201,'PA GPS 2026 '!$E$4:$V$461,13,0)</f>
        <v>5</v>
      </c>
      <c r="J201" s="113" t="str">
        <f>VLOOKUP(B201,'PA GPS 2026 '!$E$4:$V$461,14,0)</f>
        <v>Númerica</v>
      </c>
      <c r="K201" s="114">
        <f>VLOOKUP(B201,'PA GPS 2026 '!$E$4:$V$461,16,0)</f>
        <v>46041</v>
      </c>
      <c r="L201" s="114">
        <f>VLOOKUP(B201,'PA GPS 2026 '!$E$4:$V$461,17,0)</f>
        <v>46386</v>
      </c>
      <c r="M201" s="113" t="str">
        <f>VLOOKUP(B201,'PA GPS 2026 '!$E$4:$V$461,18,0)</f>
        <v>3000-DESPACHO DEL SUPERINTENDENTE DELEGADO PARA LA PROTECCIÓN DEL CONSUMIDOR;
3200-DIRECCIÓN DE INVESTIGACIONES DE PROTECCIÓN DE USUARIOS DE SERVICIOS DE COMUNICACIONES</v>
      </c>
    </row>
    <row r="202" spans="1:13" s="8" customFormat="1" ht="64.5" thickBot="1" x14ac:dyDescent="0.3">
      <c r="A202" s="133" t="str">
        <f>VLOOKUP(B202,'PA GPS 2026 '!$A$4:$D$461,4,0)</f>
        <v>Actividad propia</v>
      </c>
      <c r="B202" s="12" t="s">
        <v>1323</v>
      </c>
      <c r="C202" s="194" t="str">
        <f>VLOOKUP(B202,'PA GPS 2026 '!$E$4:$V$461,10,0)</f>
        <v>N/A</v>
      </c>
      <c r="D202" s="194" t="str">
        <f>VLOOKUP(B202,'PA GPS 2026 '!$E$4:$V$461,3,0)</f>
        <v>N/A</v>
      </c>
      <c r="E202" s="194" t="str">
        <f>VLOOKUP(B202,'PA GPS 2026 '!$E$4:$V$461,4,0)</f>
        <v>N/A</v>
      </c>
      <c r="F202" s="194" t="str">
        <f>VLOOKUP(B202,'PA GPS 2026 '!$E$4:$V$461,5,0)</f>
        <v>N/A</v>
      </c>
      <c r="G202" s="194" t="str">
        <f>VLOOKUP(B202,'PA GPS 2026 '!$E$4:$V$461,8,0)</f>
        <v>N/A</v>
      </c>
      <c r="H202" s="113" t="str">
        <f>VLOOKUP(B202,'PA GPS 2026 '!$E$4:$V$461,11,0)</f>
        <v>Definir la estrategia que se utilizará para la realización de las ferias  (Listado de asistencia)</v>
      </c>
      <c r="I202" s="113">
        <f>VLOOKUP(B202,'PA GPS 2026 '!$E$4:$V$461,13,0)</f>
        <v>1</v>
      </c>
      <c r="J202" s="113" t="str">
        <f>VLOOKUP(B202,'PA GPS 2026 '!$E$4:$V$461,14,0)</f>
        <v>Númerica</v>
      </c>
      <c r="K202" s="114">
        <f>VLOOKUP(B202,'PA GPS 2026 '!$E$4:$V$461,16,0)</f>
        <v>46041</v>
      </c>
      <c r="L202" s="114">
        <f>VLOOKUP(B202,'PA GPS 2026 '!$E$4:$V$461,17,0)</f>
        <v>46111</v>
      </c>
      <c r="M202" s="113" t="str">
        <f>VLOOKUP(B202,'PA GPS 2026 '!$E$4:$V$461,18,0)</f>
        <v>3000-DESPACHO DEL SUPERINTENDENTE DELEGADO PARA LA PROTECCIÓN DEL CONSUMIDOR;
3200-DIRECCIÓN DE INVESTIGACIONES DE PROTECCIÓN DE USUARIOS DE SERVICIOS DE COMUNICACIONES</v>
      </c>
    </row>
    <row r="203" spans="1:13" ht="64.5" thickBot="1" x14ac:dyDescent="0.3">
      <c r="A203" s="133" t="str">
        <f>VLOOKUP(B203,'PA GPS 2026 '!$A$4:$D$461,4,0)</f>
        <v>Actividad propia</v>
      </c>
      <c r="B203" s="12" t="s">
        <v>1326</v>
      </c>
      <c r="C203" s="196" t="str">
        <f>VLOOKUP(B203,'PA GPS 2026 '!$E$4:$V$461,10,0)</f>
        <v>N/A</v>
      </c>
      <c r="D203" s="196" t="str">
        <f>VLOOKUP(B203,'PA GPS 2026 '!$E$4:$V$461,3,0)</f>
        <v>N/A</v>
      </c>
      <c r="E203" s="196" t="str">
        <f>VLOOKUP(B203,'PA GPS 2026 '!$E$4:$V$461,4,0)</f>
        <v>N/A</v>
      </c>
      <c r="F203" s="196" t="str">
        <f>VLOOKUP(B203,'PA GPS 2026 '!$E$4:$V$461,5,0)</f>
        <v>N/A</v>
      </c>
      <c r="G203" s="196" t="str">
        <f>VLOOKUP(B203,'PA GPS 2026 '!$E$4:$V$461,8,0)</f>
        <v>N/A</v>
      </c>
      <c r="H203" s="113" t="str">
        <f>VLOOKUP(B203,'PA GPS 2026 '!$E$4:$V$461,11,0)</f>
        <v>Realizar las ferias territoriales de atención, orientación y protección al usuario de servicios de comunicaciones realizadas- (informe de las ferias realizadas)</v>
      </c>
      <c r="I203" s="113">
        <f>VLOOKUP(B203,'PA GPS 2026 '!$E$4:$V$461,13,0)</f>
        <v>5</v>
      </c>
      <c r="J203" s="113" t="str">
        <f>VLOOKUP(B203,'PA GPS 2026 '!$E$4:$V$461,14,0)</f>
        <v>Númerica</v>
      </c>
      <c r="K203" s="114">
        <f>VLOOKUP(B203,'PA GPS 2026 '!$E$4:$V$461,16,0)</f>
        <v>46112</v>
      </c>
      <c r="L203" s="114">
        <f>VLOOKUP(B203,'PA GPS 2026 '!$E$4:$V$461,17,0)</f>
        <v>46386</v>
      </c>
      <c r="M203" s="113" t="str">
        <f>VLOOKUP(B203,'PA GPS 2026 '!$E$4:$V$461,18,0)</f>
        <v>3000-DESPACHO DEL SUPERINTENDENTE DELEGADO PARA LA PROTECCIÓN DEL CONSUMIDOR;
3200-DIRECCIÓN DE INVESTIGACIONES DE PROTECCIÓN DE USUARIOS DE SERVICIOS DE COMUNICACIONES</v>
      </c>
    </row>
    <row r="204" spans="1:13" ht="39" thickBot="1" x14ac:dyDescent="0.3">
      <c r="A204" s="133" t="str">
        <f>VLOOKUP(B204,'PA GPS 2026 '!$A$4:$D$461,4,0)</f>
        <v>Producto</v>
      </c>
      <c r="B204" s="12" t="s">
        <v>423</v>
      </c>
      <c r="C204" s="195" t="str">
        <f>VLOOKUP(B204,'PA GPS 2026 '!$E$4:$V$461,10,0)</f>
        <v>PEI- Plan Estratégico Institucional</v>
      </c>
      <c r="D204" s="195" t="str">
        <f>VLOOKUP(B204,'PA GPS 2026 '!$E$4:$V$461,3,0)</f>
        <v>Mejorar la oportunidad en la atención de trámites y servicios.</v>
      </c>
      <c r="E204" s="195" t="str">
        <f>VLOOKUP(B204,'PA GPS 2026 '!$E$4:$V$461,4,0)</f>
        <v>Avance promedio de cumplimiento de productos asociados a mejorar la oportunidad en la atención de trámites y servicios.</v>
      </c>
      <c r="F204" s="195" t="str">
        <f>VLOOKUP(B204,'PA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4" s="195" t="str">
        <f>VLOOKUP(B204,'PA GPS 2026 '!$E$4:$V$461,8,0)</f>
        <v>C-3503-0200-18-40401c</v>
      </c>
      <c r="H204" s="113" t="str">
        <f>VLOOKUP(B204,'PA GPS 2026 '!$E$4:$V$461,11,0)</f>
        <v>Medición de la efectividad de los contratos de transacción de Arreglo Directo en la posible reducción de demandas que puedan llegar a la delegatura de asuntos Jurisdiccionales (informe de medición de la efectividad).</v>
      </c>
      <c r="I204" s="113">
        <f>VLOOKUP(B204,'PA GPS 2026 '!$E$4:$V$461,13,0)</f>
        <v>1</v>
      </c>
      <c r="J204" s="113" t="str">
        <f>VLOOKUP(B204,'PA GPS 2026 '!$E$4:$V$461,14,0)</f>
        <v>Númerica</v>
      </c>
      <c r="K204" s="114">
        <f>VLOOKUP(B204,'PA GPS 2026 '!$E$4:$V$461,16,0)</f>
        <v>46055</v>
      </c>
      <c r="L204" s="114">
        <f>VLOOKUP(B204,'PA GPS 2026 '!$E$4:$V$461,17,0)</f>
        <v>46379</v>
      </c>
      <c r="M204" s="113" t="str">
        <f>VLOOKUP(B204,'PA GPS 2026 '!$E$4:$V$461,18,0)</f>
        <v>3003-GRUPO DE TRABAJO DE APOYO A LA RED NACIONAL DE PROTECCIÓN  AL CONSUMIDOR</v>
      </c>
    </row>
    <row r="205" spans="1:13" s="8" customFormat="1" ht="38.25" customHeight="1" thickBot="1" x14ac:dyDescent="0.3">
      <c r="A205" s="133" t="str">
        <f>VLOOKUP(B205,'PA GPS 2026 '!$A$4:$D$461,4,0)</f>
        <v>Actividad propia</v>
      </c>
      <c r="B205" s="12" t="s">
        <v>424</v>
      </c>
      <c r="C205" s="194"/>
      <c r="D205" s="194" t="str">
        <f>VLOOKUP(B205,'PA GPS 2026 '!$E$4:$V$461,3,0)</f>
        <v>N/A</v>
      </c>
      <c r="E205" s="194" t="str">
        <f>VLOOKUP(B205,'PA GPS 2026 '!$E$4:$V$461,4,0)</f>
        <v>N/A</v>
      </c>
      <c r="F205" s="194" t="str">
        <f>VLOOKUP(B205,'PA GPS 2026 '!$E$4:$V$461,5,0)</f>
        <v>N/A</v>
      </c>
      <c r="G205" s="194" t="str">
        <f>VLOOKUP(B205,'PA GPS 2026 '!$E$4:$V$461,8,0)</f>
        <v>N/A</v>
      </c>
      <c r="H205" s="113" t="str">
        <f>VLOOKUP(B205,'PA GPS 2026 '!$E$4:$V$461,11,0)</f>
        <v>Realizar Jornada Nacional de las soluciones en materia de protección al consumidor.</v>
      </c>
      <c r="I205" s="113">
        <f>VLOOKUP(B205,'PA GPS 2026 '!$E$4:$V$461,13,0)</f>
        <v>2</v>
      </c>
      <c r="J205" s="113" t="str">
        <f>VLOOKUP(B205,'PA GPS 2026 '!$E$4:$V$461,14,0)</f>
        <v>Númerica</v>
      </c>
      <c r="K205" s="114">
        <f>VLOOKUP(B205,'PA GPS 2026 '!$E$4:$V$461,16,0)</f>
        <v>46055</v>
      </c>
      <c r="L205" s="114">
        <f>VLOOKUP(B205,'PA GPS 2026 '!$E$4:$V$461,17,0)</f>
        <v>46379</v>
      </c>
      <c r="M205" s="113" t="str">
        <f>VLOOKUP(B205,'PA GPS 2026 '!$E$4:$V$461,18,0)</f>
        <v>3003-GRUPO DE TRABAJO DE APOYO A LA RED NACIONAL DE PROTECCIÓN  AL CONSUMIDOR</v>
      </c>
    </row>
    <row r="206" spans="1:13" s="8" customFormat="1" ht="48" customHeight="1" thickBot="1" x14ac:dyDescent="0.3">
      <c r="A206" s="133" t="str">
        <f>VLOOKUP(B206,'PA GPS 2026 '!$A$4:$D$461,4,0)</f>
        <v>Actividad propia</v>
      </c>
      <c r="B206" s="12" t="s">
        <v>425</v>
      </c>
      <c r="C206" s="194"/>
      <c r="D206" s="194" t="str">
        <f>VLOOKUP(B206,'PA GPS 2026 '!$E$4:$V$461,3,0)</f>
        <v>N/A</v>
      </c>
      <c r="E206" s="194" t="str">
        <f>VLOOKUP(B206,'PA GPS 2026 '!$E$4:$V$461,4,0)</f>
        <v>N/A</v>
      </c>
      <c r="F206" s="194" t="str">
        <f>VLOOKUP(B206,'PA GPS 2026 '!$E$4:$V$461,5,0)</f>
        <v>N/A</v>
      </c>
      <c r="G206" s="194" t="str">
        <f>VLOOKUP(B206,'PA GPS 2026 '!$E$4:$V$461,8,0)</f>
        <v>N/A</v>
      </c>
      <c r="H206" s="113" t="str">
        <f>VLOOKUP(B206,'PA GPS 2026 '!$E$4:$V$461,11,0)</f>
        <v>Invitaciones del servicio arreglo directo en casas y rutas del consumidor de bienes y servicios realizadas</v>
      </c>
      <c r="I206" s="113">
        <f>VLOOKUP(B206,'PA GPS 2026 '!$E$4:$V$461,13,0)</f>
        <v>5100</v>
      </c>
      <c r="J206" s="113" t="str">
        <f>VLOOKUP(B206,'PA GPS 2026 '!$E$4:$V$461,14,0)</f>
        <v>Númerica</v>
      </c>
      <c r="K206" s="114">
        <f>VLOOKUP(B206,'PA GPS 2026 '!$E$4:$V$461,16,0)</f>
        <v>46055</v>
      </c>
      <c r="L206" s="114">
        <f>VLOOKUP(B206,'PA GPS 2026 '!$E$4:$V$461,17,0)</f>
        <v>46379</v>
      </c>
      <c r="M206" s="113" t="str">
        <f>VLOOKUP(B206,'PA GPS 2026 '!$E$4:$V$461,18,0)</f>
        <v>3003-GRUPO DE TRABAJO DE APOYO A LA RED NACIONAL DE PROTECCIÓN  AL CONSUMIDOR</v>
      </c>
    </row>
    <row r="207" spans="1:13" s="8" customFormat="1" ht="48" customHeight="1" thickBot="1" x14ac:dyDescent="0.3">
      <c r="A207" s="133" t="str">
        <f>VLOOKUP(B207,'PA GPS 2026 '!$A$4:$D$461,4,0)</f>
        <v>Actividad propia</v>
      </c>
      <c r="B207" s="12" t="s">
        <v>427</v>
      </c>
      <c r="C207" s="196"/>
      <c r="D207" s="196" t="str">
        <f>VLOOKUP(B207,'PA GPS 2026 '!$E$4:$V$461,3,0)</f>
        <v>N/A</v>
      </c>
      <c r="E207" s="196" t="str">
        <f>VLOOKUP(B207,'PA GPS 2026 '!$E$4:$V$461,4,0)</f>
        <v>N/A</v>
      </c>
      <c r="F207" s="196" t="str">
        <f>VLOOKUP(B207,'PA GPS 2026 '!$E$4:$V$461,5,0)</f>
        <v>N/A</v>
      </c>
      <c r="G207" s="196" t="str">
        <f>VLOOKUP(B207,'PA GPS 2026 '!$E$4:$V$461,8,0)</f>
        <v>N/A</v>
      </c>
      <c r="H207" s="113" t="str">
        <f>VLOOKUP(B207,'PA GPS 2026 '!$E$4:$V$461,11,0)</f>
        <v>Arreglo directo ofrecido a consumidores de bienes y servicios que buscan un espacio de solución a sus diferencias con proveedores o comerciantes en una relación de consumo, realizados de forma presencial o virtual.</v>
      </c>
      <c r="I207" s="113">
        <f>VLOOKUP(B207,'PA GPS 2026 '!$E$4:$V$461,13,0)</f>
        <v>25</v>
      </c>
      <c r="J207" s="113" t="str">
        <f>VLOOKUP(B207,'PA GPS 2026 '!$E$4:$V$461,14,0)</f>
        <v>Porcentual</v>
      </c>
      <c r="K207" s="114">
        <f>VLOOKUP(B207,'PA GPS 2026 '!$E$4:$V$461,16,0)</f>
        <v>46055</v>
      </c>
      <c r="L207" s="114">
        <f>VLOOKUP(B207,'PA GPS 2026 '!$E$4:$V$461,17,0)</f>
        <v>46379</v>
      </c>
      <c r="M207" s="113" t="str">
        <f>VLOOKUP(B207,'PA GPS 2026 '!$E$4:$V$461,18,0)</f>
        <v>3003-GRUPO DE TRABAJO DE APOYO A LA RED NACIONAL DE PROTECCIÓN  AL CONSUMIDOR</v>
      </c>
    </row>
    <row r="208" spans="1:13" s="8" customFormat="1" ht="48" customHeight="1" thickBot="1" x14ac:dyDescent="0.3">
      <c r="A208" s="133" t="str">
        <f>VLOOKUP(B208,'PA GPS 2026 '!$A$4:$D$461,4,0)</f>
        <v>Producto</v>
      </c>
      <c r="B208" s="12" t="s">
        <v>428</v>
      </c>
      <c r="C208" s="195" t="str">
        <f>VLOOKUP(B208,'PA GPS 2026 '!$E$4:$V$461,10,0)</f>
        <v>PEI- Plan Estratégico Institucional</v>
      </c>
      <c r="D208" s="195" t="str">
        <f>VLOOKUP(B208,'PA GPS 2026 '!$E$4:$V$461,3,0)</f>
        <v>Mejorar la oportunidad en la atención de trámites y servicios.</v>
      </c>
      <c r="E208" s="195" t="str">
        <f>VLOOKUP(B208,'PA GPS 2026 '!$E$4:$V$461,4,0)</f>
        <v>Avance promedio de cumplimiento de productos asociados a mejorar la oportunidad en la atención de trámites y servicios.</v>
      </c>
      <c r="F208" s="195" t="str">
        <f>VLOOKUP(B208,'PA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8" s="195" t="str">
        <f>VLOOKUP(B208,'PA GPS 2026 '!$E$4:$V$461,8,0)</f>
        <v>C-3503-0200-18-40401c</v>
      </c>
      <c r="H208" s="113" t="str">
        <f>VLOOKUP(B208,'PA GPS 2026 '!$E$4:$V$461,11,0)</f>
        <v>Plan estratégico de ofertas de servicios misionales en todo el territorio nacional, por medio de Casas y Rutas del Consumidor, ejecutado</v>
      </c>
      <c r="I208" s="113">
        <f>VLOOKUP(B208,'PA GPS 2026 '!$E$4:$V$461,13,0)</f>
        <v>100</v>
      </c>
      <c r="J208" s="113" t="str">
        <f>VLOOKUP(B208,'PA GPS 2026 '!$E$4:$V$461,14,0)</f>
        <v>Porcentual</v>
      </c>
      <c r="K208" s="114">
        <f>VLOOKUP(B208,'PA GPS 2026 '!$E$4:$V$461,16,0)</f>
        <v>46037</v>
      </c>
      <c r="L208" s="114">
        <f>VLOOKUP(B208,'PA GPS 2026 '!$E$4:$V$461,17,0)</f>
        <v>46379</v>
      </c>
      <c r="M208" s="113" t="str">
        <f>VLOOKUP(B208,'PA GPS 2026 '!$E$4:$V$461,18,0)</f>
        <v>3003-GRUPO DE TRABAJO DE APOYO A LA RED NACIONAL DE PROTECCIÓN  AL CONSUMIDOR</v>
      </c>
    </row>
    <row r="209" spans="1:13" s="8" customFormat="1" ht="48" customHeight="1" thickBot="1" x14ac:dyDescent="0.3">
      <c r="A209" s="133" t="str">
        <f>VLOOKUP(B209,'PA GPS 2026 '!$A$4:$D$461,4,0)</f>
        <v>Actividad propia</v>
      </c>
      <c r="B209" s="12" t="s">
        <v>429</v>
      </c>
      <c r="C209" s="194"/>
      <c r="D209" s="194" t="str">
        <f>VLOOKUP(B209,'PA GPS 2026 '!$E$4:$V$461,3,0)</f>
        <v>N/A</v>
      </c>
      <c r="E209" s="194" t="str">
        <f>VLOOKUP(B209,'PA GPS 2026 '!$E$4:$V$461,4,0)</f>
        <v>N/A</v>
      </c>
      <c r="F209" s="194" t="str">
        <f>VLOOKUP(B209,'PA GPS 2026 '!$E$4:$V$461,5,0)</f>
        <v>N/A</v>
      </c>
      <c r="G209" s="194" t="str">
        <f>VLOOKUP(B209,'PA GPS 2026 '!$E$4:$V$461,8,0)</f>
        <v>N/A</v>
      </c>
      <c r="H209" s="113" t="str">
        <f>VLOOKUP(B209,'PA GPS 2026 '!$E$4:$V$461,11,0)</f>
        <v>Definir y aprobar el plan de trabajo estratégico de ofertas de servicios misionales. (Plan elaborado y aprobado)</v>
      </c>
      <c r="I209" s="113">
        <f>VLOOKUP(B209,'PA GPS 2026 '!$E$4:$V$461,13,0)</f>
        <v>1</v>
      </c>
      <c r="J209" s="113" t="str">
        <f>VLOOKUP(B209,'PA GPS 2026 '!$E$4:$V$461,14,0)</f>
        <v>Númerica</v>
      </c>
      <c r="K209" s="114">
        <f>VLOOKUP(B209,'PA GPS 2026 '!$E$4:$V$461,16,0)</f>
        <v>46037</v>
      </c>
      <c r="L209" s="114">
        <f>VLOOKUP(B209,'PA GPS 2026 '!$E$4:$V$461,17,0)</f>
        <v>46059</v>
      </c>
      <c r="M209" s="113" t="str">
        <f>VLOOKUP(B209,'PA GPS 2026 '!$E$4:$V$461,18,0)</f>
        <v>3003-GRUPO DE TRABAJO DE APOYO A LA RED NACIONAL DE PROTECCIÓN  AL CONSUMIDOR</v>
      </c>
    </row>
    <row r="210" spans="1:13" s="8" customFormat="1" ht="48" customHeight="1" thickBot="1" x14ac:dyDescent="0.3">
      <c r="A210" s="133" t="str">
        <f>VLOOKUP(B210,'PA GPS 2026 '!$A$4:$D$461,4,0)</f>
        <v>Actividad propia</v>
      </c>
      <c r="B210" s="12" t="s">
        <v>430</v>
      </c>
      <c r="C210" s="196"/>
      <c r="D210" s="196" t="str">
        <f>VLOOKUP(B210,'PA GPS 2026 '!$E$4:$V$461,3,0)</f>
        <v>N/A</v>
      </c>
      <c r="E210" s="196" t="str">
        <f>VLOOKUP(B210,'PA GPS 2026 '!$E$4:$V$461,4,0)</f>
        <v>N/A</v>
      </c>
      <c r="F210" s="196" t="str">
        <f>VLOOKUP(B210,'PA GPS 2026 '!$E$4:$V$461,5,0)</f>
        <v>N/A</v>
      </c>
      <c r="G210" s="196" t="str">
        <f>VLOOKUP(B210,'PA GPS 2026 '!$E$4:$V$461,8,0)</f>
        <v>N/A</v>
      </c>
      <c r="H210" s="113" t="str">
        <f>VLOOKUP(B210,'PA GPS 2026 '!$E$4:$V$461,11,0)</f>
        <v>Ejecutar el plan estratégico de ofertas de servicios misionales. (Seguimiento al plan de trabajo y sus evidencias)</v>
      </c>
      <c r="I210" s="113">
        <f>VLOOKUP(B210,'PA GPS 2026 '!$E$4:$V$461,13,0)</f>
        <v>100</v>
      </c>
      <c r="J210" s="113" t="str">
        <f>VLOOKUP(B210,'PA GPS 2026 '!$E$4:$V$461,14,0)</f>
        <v>Porcentual</v>
      </c>
      <c r="K210" s="114">
        <f>VLOOKUP(B210,'PA GPS 2026 '!$E$4:$V$461,16,0)</f>
        <v>46062</v>
      </c>
      <c r="L210" s="114">
        <f>VLOOKUP(B210,'PA GPS 2026 '!$E$4:$V$461,17,0)</f>
        <v>46379</v>
      </c>
      <c r="M210" s="113" t="str">
        <f>VLOOKUP(B210,'PA GPS 2026 '!$E$4:$V$461,18,0)</f>
        <v>3003-GRUPO DE TRABAJO DE APOYO A LA RED NACIONAL DE PROTECCIÓN  AL CONSUMIDOR</v>
      </c>
    </row>
    <row r="211" spans="1:13" s="8" customFormat="1" ht="48" customHeight="1" thickBot="1" x14ac:dyDescent="0.3">
      <c r="A211" s="133" t="str">
        <f>VLOOKUP(B211,'PA GPS 2026 '!$A$4:$D$461,4,0)</f>
        <v>Producto</v>
      </c>
      <c r="B211" s="12" t="s">
        <v>431</v>
      </c>
      <c r="C211" s="195" t="str">
        <f>VLOOKUP(B211,'PA GPS 2026 '!$E$4:$V$461,10,0)</f>
        <v>CONPES</v>
      </c>
      <c r="D211" s="195" t="str">
        <f>VLOOKUP(B211,'PA GPS 2026 '!$E$4:$V$461,3,0)</f>
        <v xml:space="preserve">Promover el enfoque preventivo, diferencial y territorial en el que hacer misional de la entidad 
</v>
      </c>
      <c r="E211" s="195" t="str">
        <f>VLOOKUP(B211,'PA GPS 2026 '!$E$4:$V$461,4,0)</f>
        <v xml:space="preserve">Cumplimiento de productos del PAI asociados a Promover el enfoque preventivo, diferencial y territorial en el que hacer misional de la entidad 
</v>
      </c>
      <c r="F211" s="195" t="str">
        <f>VLOOKUP(B211,'PA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1" s="195" t="str">
        <f>VLOOKUP(B211,'PA GPS 2026 '!$E$4:$V$461,8,0)</f>
        <v>C-3503-0200-18-40401c</v>
      </c>
      <c r="H211" s="113" t="str">
        <f>VLOOKUP(B211,'PA GPS 2026 '!$E$4:$V$461,11,0)</f>
        <v>Socialización de la Guía sobre Diversidad Sexual y Enfoque e Identidad de Género en las Relaciones de Consumo, a la ciudadanía, realizadas</v>
      </c>
      <c r="I211" s="113">
        <f>VLOOKUP(B211,'PA GPS 2026 '!$E$4:$V$461,13,0)</f>
        <v>2</v>
      </c>
      <c r="J211" s="113" t="str">
        <f>VLOOKUP(B211,'PA GPS 2026 '!$E$4:$V$461,14,0)</f>
        <v>Númerica</v>
      </c>
      <c r="K211" s="114">
        <f>VLOOKUP(B211,'PA GPS 2026 '!$E$4:$V$461,16,0)</f>
        <v>46055</v>
      </c>
      <c r="L211" s="114">
        <f>VLOOKUP(B211,'PA GPS 2026 '!$E$4:$V$461,17,0)</f>
        <v>46379</v>
      </c>
      <c r="M211" s="113" t="str">
        <f>VLOOKUP(B211,'PA GPS 2026 '!$E$4:$V$461,18,0)</f>
        <v>3003-GRUPO DE TRABAJO DE APOYO A LA RED NACIONAL DE PROTECCIÓN  AL CONSUMIDOR</v>
      </c>
    </row>
    <row r="212" spans="1:13" s="8" customFormat="1" ht="48" customHeight="1" thickBot="1" x14ac:dyDescent="0.3">
      <c r="A212" s="133" t="str">
        <f>VLOOKUP(B212,'PA GPS 2026 '!$A$4:$D$461,4,0)</f>
        <v>Actividad propia</v>
      </c>
      <c r="B212" s="12" t="s">
        <v>432</v>
      </c>
      <c r="C212" s="194" t="str">
        <f>VLOOKUP(B212,'PA GPS 2026 '!$E$4:$V$461,10,0)</f>
        <v>N/A</v>
      </c>
      <c r="D212" s="194" t="str">
        <f>VLOOKUP(B212,'PA GPS 2026 '!$E$4:$V$461,3,0)</f>
        <v>N/A</v>
      </c>
      <c r="E212" s="194" t="str">
        <f>VLOOKUP(B212,'PA GPS 2026 '!$E$4:$V$461,4,0)</f>
        <v>N/A</v>
      </c>
      <c r="F212" s="194" t="str">
        <f>VLOOKUP(B212,'PA GPS 2026 '!$E$4:$V$461,5,0)</f>
        <v>N/A</v>
      </c>
      <c r="G212" s="194" t="str">
        <f>VLOOKUP(B212,'PA GPS 2026 '!$E$4:$V$461,8,0)</f>
        <v>N/A</v>
      </c>
      <c r="H212" s="113" t="str">
        <f>VLOOKUP(B212,'PA GPS 2026 '!$E$4:$V$461,11,0)</f>
        <v>Definir y aprobar la estrategia de socialización de la guía sobre Diversidad Sexual y Enfoque e Identidad de Género en las Relaciones de Consumo</v>
      </c>
      <c r="I212" s="113">
        <f>VLOOKUP(B212,'PA GPS 2026 '!$E$4:$V$461,13,0)</f>
        <v>1</v>
      </c>
      <c r="J212" s="113" t="str">
        <f>VLOOKUP(B212,'PA GPS 2026 '!$E$4:$V$461,14,0)</f>
        <v>Númerica</v>
      </c>
      <c r="K212" s="114">
        <f>VLOOKUP(B212,'PA GPS 2026 '!$E$4:$V$461,16,0)</f>
        <v>46055</v>
      </c>
      <c r="L212" s="114">
        <f>VLOOKUP(B212,'PA GPS 2026 '!$E$4:$V$461,17,0)</f>
        <v>46142</v>
      </c>
      <c r="M212" s="113" t="str">
        <f>VLOOKUP(B212,'PA GPS 2026 '!$E$4:$V$461,18,0)</f>
        <v>3003-GRUPO DE TRABAJO DE APOYO A LA RED NACIONAL DE PROTECCIÓN  AL CONSUMIDOR</v>
      </c>
    </row>
    <row r="213" spans="1:13" s="8" customFormat="1" ht="48" customHeight="1" thickBot="1" x14ac:dyDescent="0.3">
      <c r="A213" s="133" t="str">
        <f>VLOOKUP(B213,'PA GPS 2026 '!$A$4:$D$461,4,0)</f>
        <v>Actividad propia</v>
      </c>
      <c r="B213" s="12" t="s">
        <v>433</v>
      </c>
      <c r="C213" s="196" t="str">
        <f>VLOOKUP(B213,'PA GPS 2026 '!$E$4:$V$461,10,0)</f>
        <v>N/A</v>
      </c>
      <c r="D213" s="196" t="str">
        <f>VLOOKUP(B213,'PA GPS 2026 '!$E$4:$V$461,3,0)</f>
        <v>N/A</v>
      </c>
      <c r="E213" s="196" t="str">
        <f>VLOOKUP(B213,'PA GPS 2026 '!$E$4:$V$461,4,0)</f>
        <v>N/A</v>
      </c>
      <c r="F213" s="196" t="str">
        <f>VLOOKUP(B213,'PA GPS 2026 '!$E$4:$V$461,5,0)</f>
        <v>N/A</v>
      </c>
      <c r="G213" s="196" t="str">
        <f>VLOOKUP(B213,'PA GPS 2026 '!$E$4:$V$461,8,0)</f>
        <v>N/A</v>
      </c>
      <c r="H213" s="113" t="str">
        <f>VLOOKUP(B213,'PA GPS 2026 '!$E$4:$V$461,11,0)</f>
        <v>Aplicar la estrategia de socialización de la guía sobre Diversidad Sexual y Enfoque e Identidad de Género en las Relaciones de Consumo</v>
      </c>
      <c r="I213" s="113">
        <f>VLOOKUP(B213,'PA GPS 2026 '!$E$4:$V$461,13,0)</f>
        <v>2</v>
      </c>
      <c r="J213" s="113" t="str">
        <f>VLOOKUP(B213,'PA GPS 2026 '!$E$4:$V$461,14,0)</f>
        <v>Númerica</v>
      </c>
      <c r="K213" s="114">
        <f>VLOOKUP(B213,'PA GPS 2026 '!$E$4:$V$461,16,0)</f>
        <v>46146</v>
      </c>
      <c r="L213" s="114">
        <f>VLOOKUP(B213,'PA GPS 2026 '!$E$4:$V$461,17,0)</f>
        <v>46379</v>
      </c>
      <c r="M213" s="113" t="str">
        <f>VLOOKUP(B213,'PA GPS 2026 '!$E$4:$V$461,18,0)</f>
        <v>3003-GRUPO DE TRABAJO DE APOYO A LA RED NACIONAL DE PROTECCIÓN  AL CONSUMIDOR</v>
      </c>
    </row>
    <row r="214" spans="1:13" s="8" customFormat="1" ht="48" customHeight="1" thickBot="1" x14ac:dyDescent="0.3">
      <c r="A214" s="133" t="str">
        <f>VLOOKUP(B214,'PA GPS 2026 '!$A$4:$D$461,4,0)</f>
        <v>Producto</v>
      </c>
      <c r="B214" s="12" t="s">
        <v>434</v>
      </c>
      <c r="C214" s="195" t="str">
        <f>VLOOKUP(B214,'PA GPS 2026 '!$E$4:$V$461,10,0)</f>
        <v>PES - Cierre de brechas territoriales</v>
      </c>
      <c r="D214" s="195" t="str">
        <f>VLOOKUP(B214,'PA GPS 2026 '!$E$4:$V$461,3,0)</f>
        <v xml:space="preserve">Promover el enfoque preventivo, diferencial y territorial en el que hacer misional de la entidad 
</v>
      </c>
      <c r="E214" s="195" t="str">
        <f>VLOOKUP(B214,'PA GPS 2026 '!$E$4:$V$461,4,0)</f>
        <v xml:space="preserve">Cumplimiento de productos del PAI asociados a Promover el enfoque preventivo, diferencial y territorial en el que hacer misional de la entidad 
</v>
      </c>
      <c r="F214" s="195" t="str">
        <f>VLOOKUP(B214,'PA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4" s="195" t="str">
        <f>VLOOKUP(B214,'PA GPS 2026 '!$E$4:$V$461,8,0)</f>
        <v>C-3503-0200-18-40401c</v>
      </c>
      <c r="H214" s="113" t="str">
        <f>VLOOKUP(B214,'PA GPS 2026 '!$E$4:$V$461,11,0)</f>
        <v>Guía de Aprendizaje en Derecho de Consumo para grupos vulnerables, minorías étnicas y/o en condición de discapacidad. (Informe de la guia traducida)</v>
      </c>
      <c r="I214" s="113">
        <f>VLOOKUP(B214,'PA GPS 2026 '!$E$4:$V$461,13,0)</f>
        <v>1</v>
      </c>
      <c r="J214" s="113" t="str">
        <f>VLOOKUP(B214,'PA GPS 2026 '!$E$4:$V$461,14,0)</f>
        <v>Númerica</v>
      </c>
      <c r="K214" s="114">
        <f>VLOOKUP(B214,'PA GPS 2026 '!$E$4:$V$461,16,0)</f>
        <v>46055</v>
      </c>
      <c r="L214" s="114">
        <f>VLOOKUP(B214,'PA GPS 2026 '!$E$4:$V$461,17,0)</f>
        <v>46379</v>
      </c>
      <c r="M214" s="113" t="str">
        <f>VLOOKUP(B214,'PA GPS 2026 '!$E$4:$V$461,18,0)</f>
        <v>3003-GRUPO DE TRABAJO DE APOYO A LA RED NACIONAL DE PROTECCIÓN  AL CONSUMIDOR;
71-GRUPO DE TRABAJO DE FORMACION;
73-GRUPO DE TRABAJO DE COMUNICACION</v>
      </c>
    </row>
    <row r="215" spans="1:13" s="8" customFormat="1" ht="48" customHeight="1" thickBot="1" x14ac:dyDescent="0.3">
      <c r="A215" s="133" t="str">
        <f>VLOOKUP(B215,'PA GPS 2026 '!$A$4:$D$461,4,0)</f>
        <v>Actividad propia</v>
      </c>
      <c r="B215" s="12" t="s">
        <v>435</v>
      </c>
      <c r="C215" s="194"/>
      <c r="D215" s="194" t="str">
        <f>VLOOKUP(B215,'PA GPS 2026 '!$E$4:$V$461,3,0)</f>
        <v>N/A</v>
      </c>
      <c r="E215" s="194" t="str">
        <f>VLOOKUP(B215,'PA GPS 2026 '!$E$4:$V$461,4,0)</f>
        <v>N/A</v>
      </c>
      <c r="F215" s="194" t="str">
        <f>VLOOKUP(B215,'PA GPS 2026 '!$E$4:$V$461,5,0)</f>
        <v>N/A</v>
      </c>
      <c r="G215" s="194" t="str">
        <f>VLOOKUP(B215,'PA GPS 2026 '!$E$4:$V$461,8,0)</f>
        <v>N/A</v>
      </c>
      <c r="H215" s="113" t="str">
        <f>VLOOKUP(B215,'PA GPS 2026 '!$E$4:$V$461,11,0)</f>
        <v>Definir la población en condiciones de discapacidad a la que se orientará la Guía de Aprendizaje en Derecho de Consumo (Acta de aprobación)</v>
      </c>
      <c r="I215" s="113">
        <f>VLOOKUP(B215,'PA GPS 2026 '!$E$4:$V$461,13,0)</f>
        <v>1</v>
      </c>
      <c r="J215" s="113" t="str">
        <f>VLOOKUP(B215,'PA GPS 2026 '!$E$4:$V$461,14,0)</f>
        <v>Númerica</v>
      </c>
      <c r="K215" s="114">
        <f>VLOOKUP(B215,'PA GPS 2026 '!$E$4:$V$461,16,0)</f>
        <v>46055</v>
      </c>
      <c r="L215" s="114">
        <f>VLOOKUP(B215,'PA GPS 2026 '!$E$4:$V$461,17,0)</f>
        <v>46112</v>
      </c>
      <c r="M215" s="113" t="str">
        <f>VLOOKUP(B215,'PA GPS 2026 '!$E$4:$V$461,18,0)</f>
        <v>3003-GRUPO DE TRABAJO DE APOYO A LA RED NACIONAL DE PROTECCIÓN  AL CONSUMIDOR;
71-GRUPO DE TRABAJO DE FORMACION</v>
      </c>
    </row>
    <row r="216" spans="1:13" s="8" customFormat="1" ht="26.25" thickBot="1" x14ac:dyDescent="0.3">
      <c r="A216" s="133" t="str">
        <f>VLOOKUP(B216,'PA GPS 2026 '!$A$4:$D$461,4,0)</f>
        <v>Actividad propia</v>
      </c>
      <c r="B216" s="12" t="s">
        <v>436</v>
      </c>
      <c r="C216" s="194"/>
      <c r="D216" s="194" t="str">
        <f>VLOOKUP(B216,'PA GPS 2026 '!$E$4:$V$461,3,0)</f>
        <v>N/A</v>
      </c>
      <c r="E216" s="194" t="str">
        <f>VLOOKUP(B216,'PA GPS 2026 '!$E$4:$V$461,4,0)</f>
        <v>N/A</v>
      </c>
      <c r="F216" s="194" t="str">
        <f>VLOOKUP(B216,'PA GPS 2026 '!$E$4:$V$461,5,0)</f>
        <v>N/A</v>
      </c>
      <c r="G216" s="194" t="str">
        <f>VLOOKUP(B216,'PA GPS 2026 '!$E$4:$V$461,8,0)</f>
        <v>N/A</v>
      </c>
      <c r="H216" s="113" t="str">
        <f>VLOOKUP(B216,'PA GPS 2026 '!$E$4:$V$461,11,0)</f>
        <v>Traducir la Guía de Aprendizaje en Derecho de Consumo para grupos vulnerables, (traducción de la Guía)</v>
      </c>
      <c r="I216" s="113">
        <f>VLOOKUP(B216,'PA GPS 2026 '!$E$4:$V$461,13,0)</f>
        <v>1</v>
      </c>
      <c r="J216" s="113" t="str">
        <f>VLOOKUP(B216,'PA GPS 2026 '!$E$4:$V$461,14,0)</f>
        <v>Númerica</v>
      </c>
      <c r="K216" s="114">
        <f>VLOOKUP(B216,'PA GPS 2026 '!$E$4:$V$461,16,0)</f>
        <v>46113</v>
      </c>
      <c r="L216" s="114">
        <f>VLOOKUP(B216,'PA GPS 2026 '!$E$4:$V$461,17,0)</f>
        <v>46265</v>
      </c>
      <c r="M216" s="113" t="str">
        <f>VLOOKUP(B216,'PA GPS 2026 '!$E$4:$V$461,18,0)</f>
        <v>3003-GRUPO DE TRABAJO DE APOYO A LA RED NACIONAL DE PROTECCIÓN  AL CONSUMIDOR</v>
      </c>
    </row>
    <row r="217" spans="1:13" s="8" customFormat="1" ht="48" customHeight="1" thickBot="1" x14ac:dyDescent="0.3">
      <c r="A217" s="133" t="str">
        <f>VLOOKUP(B217,'PA GPS 2026 '!$A$4:$D$461,4,0)</f>
        <v>Actividad propia</v>
      </c>
      <c r="B217" s="12" t="s">
        <v>437</v>
      </c>
      <c r="C217" s="194"/>
      <c r="D217" s="194" t="str">
        <f>VLOOKUP(B217,'PA GPS 2026 '!$E$4:$V$461,3,0)</f>
        <v>N/A</v>
      </c>
      <c r="E217" s="194" t="str">
        <f>VLOOKUP(B217,'PA GPS 2026 '!$E$4:$V$461,4,0)</f>
        <v>N/A</v>
      </c>
      <c r="F217" s="194" t="str">
        <f>VLOOKUP(B217,'PA GPS 2026 '!$E$4:$V$461,5,0)</f>
        <v>N/A</v>
      </c>
      <c r="G217" s="194" t="str">
        <f>VLOOKUP(B217,'PA GPS 2026 '!$E$4:$V$461,8,0)</f>
        <v>N/A</v>
      </c>
      <c r="H217" s="113" t="str">
        <f>VLOOKUP(B217,'PA GPS 2026 '!$E$4:$V$461,11,0)</f>
        <v>Diagramar o producir la Guía de Aprendizaje en Derecho de Consumo de acuerdo con la población  en condición de discapacidad definida</v>
      </c>
      <c r="I217" s="113">
        <f>VLOOKUP(B217,'PA GPS 2026 '!$E$4:$V$461,13,0)</f>
        <v>1</v>
      </c>
      <c r="J217" s="113" t="str">
        <f>VLOOKUP(B217,'PA GPS 2026 '!$E$4:$V$461,14,0)</f>
        <v>Númerica</v>
      </c>
      <c r="K217" s="114">
        <f>VLOOKUP(B217,'PA GPS 2026 '!$E$4:$V$461,16,0)</f>
        <v>46146</v>
      </c>
      <c r="L217" s="114">
        <f>VLOOKUP(B217,'PA GPS 2026 '!$E$4:$V$461,17,0)</f>
        <v>46295</v>
      </c>
      <c r="M217" s="113" t="str">
        <f>VLOOKUP(B217,'PA GPS 2026 '!$E$4:$V$461,18,0)</f>
        <v>3003-GRUPO DE TRABAJO DE APOYO A LA RED NACIONAL DE PROTECCIÓN  AL CONSUMIDOR;
73-GRUPO DE TRABAJO DE COMUNICACION</v>
      </c>
    </row>
    <row r="218" spans="1:13" s="8" customFormat="1" ht="48" customHeight="1" thickBot="1" x14ac:dyDescent="0.3">
      <c r="A218" s="133" t="str">
        <f>VLOOKUP(B218,'PA GPS 2026 '!$A$4:$D$461,4,0)</f>
        <v>Actividad propia</v>
      </c>
      <c r="B218" s="12" t="s">
        <v>1359</v>
      </c>
      <c r="C218" s="194"/>
      <c r="D218" s="194" t="str">
        <f>VLOOKUP(B218,'PA GPS 2026 '!$E$4:$V$461,3,0)</f>
        <v>N/A</v>
      </c>
      <c r="E218" s="194" t="str">
        <f>VLOOKUP(B218,'PA GPS 2026 '!$E$4:$V$461,4,0)</f>
        <v>N/A</v>
      </c>
      <c r="F218" s="194" t="str">
        <f>VLOOKUP(B218,'PA GPS 2026 '!$E$4:$V$461,5,0)</f>
        <v>N/A</v>
      </c>
      <c r="G218" s="194" t="str">
        <f>VLOOKUP(B218,'PA GPS 2026 '!$E$4:$V$461,8,0)</f>
        <v>N/A</v>
      </c>
      <c r="H218" s="113" t="str">
        <f>VLOOKUP(B218,'PA GPS 2026 '!$E$4:$V$461,11,0)</f>
        <v>Definir y aprobar la estrategia de publicación de la Guía de Aprendizaje en Derecho de Consumo (acta de aprobación)</v>
      </c>
      <c r="I218" s="113">
        <f>VLOOKUP(B218,'PA GPS 2026 '!$E$4:$V$461,13,0)</f>
        <v>1</v>
      </c>
      <c r="J218" s="113" t="str">
        <f>VLOOKUP(B218,'PA GPS 2026 '!$E$4:$V$461,14,0)</f>
        <v>Númerica</v>
      </c>
      <c r="K218" s="114">
        <f>VLOOKUP(B218,'PA GPS 2026 '!$E$4:$V$461,16,0)</f>
        <v>46296</v>
      </c>
      <c r="L218" s="114">
        <f>VLOOKUP(B218,'PA GPS 2026 '!$E$4:$V$461,17,0)</f>
        <v>46325</v>
      </c>
      <c r="M218" s="113" t="str">
        <f>VLOOKUP(B218,'PA GPS 2026 '!$E$4:$V$461,18,0)</f>
        <v>3003-GRUPO DE TRABAJO DE APOYO A LA RED NACIONAL DE PROTECCIÓN  AL CONSUMIDOR</v>
      </c>
    </row>
    <row r="219" spans="1:13" s="8" customFormat="1" ht="48" customHeight="1" thickBot="1" x14ac:dyDescent="0.3">
      <c r="A219" s="133" t="str">
        <f>VLOOKUP(B219,'PA GPS 2026 '!$A$4:$D$461,4,0)</f>
        <v>Actividad propia</v>
      </c>
      <c r="B219" s="12" t="s">
        <v>1361</v>
      </c>
      <c r="C219" s="196"/>
      <c r="D219" s="196" t="str">
        <f>VLOOKUP(B219,'PA GPS 2026 '!$E$4:$V$461,3,0)</f>
        <v>N/A</v>
      </c>
      <c r="E219" s="196" t="str">
        <f>VLOOKUP(B219,'PA GPS 2026 '!$E$4:$V$461,4,0)</f>
        <v>N/A</v>
      </c>
      <c r="F219" s="196" t="str">
        <f>VLOOKUP(B219,'PA GPS 2026 '!$E$4:$V$461,5,0)</f>
        <v>N/A</v>
      </c>
      <c r="G219" s="196" t="str">
        <f>VLOOKUP(B219,'PA GPS 2026 '!$E$4:$V$461,8,0)</f>
        <v>N/A</v>
      </c>
      <c r="H219" s="113" t="str">
        <f>VLOOKUP(B219,'PA GPS 2026 '!$E$4:$V$461,11,0)</f>
        <v>Publicar la Guía de Aprendizaje en Derecho de Consumo para grupos vulnerables, minorías étnicas y/o en condición de discapacidad.</v>
      </c>
      <c r="I219" s="113">
        <f>VLOOKUP(B219,'PA GPS 2026 '!$E$4:$V$461,13,0)</f>
        <v>1</v>
      </c>
      <c r="J219" s="113" t="str">
        <f>VLOOKUP(B219,'PA GPS 2026 '!$E$4:$V$461,14,0)</f>
        <v>Númerica</v>
      </c>
      <c r="K219" s="114">
        <f>VLOOKUP(B219,'PA GPS 2026 '!$E$4:$V$461,16,0)</f>
        <v>46329</v>
      </c>
      <c r="L219" s="114">
        <f>VLOOKUP(B219,'PA GPS 2026 '!$E$4:$V$461,17,0)</f>
        <v>46379</v>
      </c>
      <c r="M219" s="113" t="str">
        <f>VLOOKUP(B219,'PA GPS 2026 '!$E$4:$V$461,18,0)</f>
        <v>3003-GRUPO DE TRABAJO DE APOYO A LA RED NACIONAL DE PROTECCIÓN  AL CONSUMIDOR</v>
      </c>
    </row>
    <row r="220" spans="1:13" s="8" customFormat="1" ht="26.25" thickBot="1" x14ac:dyDescent="0.3">
      <c r="A220" s="133" t="str">
        <f>VLOOKUP(B220,'PA GPS 2026 '!$A$4:$D$461,4,0)</f>
        <v>Producto</v>
      </c>
      <c r="B220" s="12" t="s">
        <v>304</v>
      </c>
      <c r="C220" s="195" t="str">
        <f>VLOOKUP(B220,'PA GPS 2026 '!$E$4:$V$461,10,0)</f>
        <v>N/A</v>
      </c>
      <c r="D220" s="195" t="str">
        <f>VLOOKUP(B220,'PA GPS 2026 '!$E$4:$V$461,3,0)</f>
        <v>Mejorar la oportunidad en la atención de trámites y servicios.</v>
      </c>
      <c r="E220" s="195" t="str">
        <f>VLOOKUP(B220,'PA GPS 2026 '!$E$4:$V$461,4,0)</f>
        <v>Avance promedio de cumplimiento de productos asociados a mejorar la oportunidad en la atención de trámites y servicios.</v>
      </c>
      <c r="F220" s="195" t="str">
        <f>VLOOKUP(B220,'PA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0" s="195" t="str">
        <f>VLOOKUP(B220,'PA GPS 2026 '!$E$4:$V$461,8,0)</f>
        <v>C-3503-0200-20-40401c</v>
      </c>
      <c r="H220" s="113" t="str">
        <f>VLOOKUP(B220,'PA GPS 2026 '!$E$4:$V$461,11,0)</f>
        <v>Procesos de Competencia Desleal y Propiedad Industrial, finalizados.  (Informe consolidado).</v>
      </c>
      <c r="I220" s="113">
        <f>VLOOKUP(B220,'PA GPS 2026 '!$E$4:$V$461,13,0)</f>
        <v>170</v>
      </c>
      <c r="J220" s="113" t="str">
        <f>VLOOKUP(B220,'PA GPS 2026 '!$E$4:$V$461,14,0)</f>
        <v>Númerica</v>
      </c>
      <c r="K220" s="114">
        <f>VLOOKUP(B220,'PA GPS 2026 '!$E$4:$V$461,16,0)</f>
        <v>46041</v>
      </c>
      <c r="L220" s="114">
        <f>VLOOKUP(B220,'PA GPS 2026 '!$E$4:$V$461,17,0)</f>
        <v>46377</v>
      </c>
      <c r="M220" s="113" t="str">
        <f>VLOOKUP(B220,'PA GPS 2026 '!$E$4:$V$461,18,0)</f>
        <v>4000-DESPACHO DEL SUPERINTENDENTE DELEGADO PARA ASUNTOS JURISDICCIONALES</v>
      </c>
    </row>
    <row r="221" spans="1:13" s="8" customFormat="1" ht="48" customHeight="1" thickBot="1" x14ac:dyDescent="0.3">
      <c r="A221" s="133" t="str">
        <f>VLOOKUP(B221,'PA GPS 2026 '!$A$4:$D$461,4,0)</f>
        <v>Actividad propia</v>
      </c>
      <c r="B221" s="12" t="s">
        <v>305</v>
      </c>
      <c r="C221" s="194"/>
      <c r="D221" s="194" t="str">
        <f>VLOOKUP(B221,'PA GPS 2026 '!$E$4:$V$461,3,0)</f>
        <v>N/A</v>
      </c>
      <c r="E221" s="194" t="str">
        <f>VLOOKUP(B221,'PA GPS 2026 '!$E$4:$V$461,4,0)</f>
        <v>N/A</v>
      </c>
      <c r="F221" s="194" t="str">
        <f>VLOOKUP(B221,'PA GPS 2026 '!$E$4:$V$461,5,0)</f>
        <v>N/A</v>
      </c>
      <c r="G221" s="194" t="str">
        <f>VLOOKUP(B221,'PA GPS 2026 '!$E$4:$V$461,8,0)</f>
        <v>N/A</v>
      </c>
      <c r="H221" s="113" t="str">
        <f>VLOOKUP(B221,'PA GPS 2026 '!$E$4:$V$461,11,0)</f>
        <v>Finalizar acciones de competencia desleal y propiedad industrial  (Listado mensual en Excel de autos o sentencias finalizados)</v>
      </c>
      <c r="I221" s="113">
        <f>VLOOKUP(B221,'PA GPS 2026 '!$E$4:$V$461,13,0)</f>
        <v>170</v>
      </c>
      <c r="J221" s="113" t="str">
        <f>VLOOKUP(B221,'PA GPS 2026 '!$E$4:$V$461,14,0)</f>
        <v>Númerica</v>
      </c>
      <c r="K221" s="114">
        <f>VLOOKUP(B221,'PA GPS 2026 '!$E$4:$V$461,16,0)</f>
        <v>46041</v>
      </c>
      <c r="L221" s="114">
        <f>VLOOKUP(B221,'PA GPS 2026 '!$E$4:$V$461,17,0)</f>
        <v>46377</v>
      </c>
      <c r="M221" s="113" t="str">
        <f>VLOOKUP(B221,'PA GPS 2026 '!$E$4:$V$461,18,0)</f>
        <v>4000-DESPACHO DEL SUPERINTENDENTE DELEGADO PARA ASUNTOS JURISDICCIONALES</v>
      </c>
    </row>
    <row r="222" spans="1:13" s="8" customFormat="1" ht="48" customHeight="1" thickBot="1" x14ac:dyDescent="0.3">
      <c r="A222" s="133" t="str">
        <f>VLOOKUP(B222,'PA GPS 2026 '!$A$4:$D$461,4,0)</f>
        <v>Actividad propia</v>
      </c>
      <c r="B222" s="12" t="s">
        <v>1368</v>
      </c>
      <c r="C222" s="196"/>
      <c r="D222" s="196" t="str">
        <f>VLOOKUP(B222,'PA GPS 2026 '!$E$4:$V$461,3,0)</f>
        <v>N/A</v>
      </c>
      <c r="E222" s="196" t="str">
        <f>VLOOKUP(B222,'PA GPS 2026 '!$E$4:$V$461,4,0)</f>
        <v>N/A</v>
      </c>
      <c r="F222" s="196" t="str">
        <f>VLOOKUP(B222,'PA GPS 2026 '!$E$4:$V$461,5,0)</f>
        <v>N/A</v>
      </c>
      <c r="G222" s="196" t="str">
        <f>VLOOKUP(B222,'PA GPS 2026 '!$E$4:$V$461,8,0)</f>
        <v>N/A</v>
      </c>
      <c r="H222" s="113" t="str">
        <f>VLOOKUP(B222,'PA GPS 2026 '!$E$4:$V$461,11,0)</f>
        <v>Calificar el 100% las demandas de competencia desleal y propiedad industrial que hayan sido radicadas hasta el 20 de noviembre de 2026 (Informe mensual consolidado)</v>
      </c>
      <c r="I222" s="113">
        <f>VLOOKUP(B222,'PA GPS 2026 '!$E$4:$V$461,13,0)</f>
        <v>100</v>
      </c>
      <c r="J222" s="113" t="str">
        <f>VLOOKUP(B222,'PA GPS 2026 '!$E$4:$V$461,14,0)</f>
        <v>Porcentual</v>
      </c>
      <c r="K222" s="114">
        <f>VLOOKUP(B222,'PA GPS 2026 '!$E$4:$V$461,16,0)</f>
        <v>46041</v>
      </c>
      <c r="L222" s="114">
        <f>VLOOKUP(B222,'PA GPS 2026 '!$E$4:$V$461,17,0)</f>
        <v>46377</v>
      </c>
      <c r="M222" s="113" t="str">
        <f>VLOOKUP(B222,'PA GPS 2026 '!$E$4:$V$461,18,0)</f>
        <v>4000-DESPACHO DEL SUPERINTENDENTE DELEGADO PARA ASUNTOS JURISDICCIONALES</v>
      </c>
    </row>
    <row r="223" spans="1:13" s="8" customFormat="1" ht="48" customHeight="1" thickBot="1" x14ac:dyDescent="0.3">
      <c r="A223" s="133" t="str">
        <f>VLOOKUP(B223,'PA GPS 2026 '!$A$4:$D$461,4,0)</f>
        <v>Producto</v>
      </c>
      <c r="B223" s="12" t="s">
        <v>306</v>
      </c>
      <c r="C223" s="195" t="str">
        <f>VLOOKUP(B223,'PA GPS 2026 '!$E$4:$V$461,10,0)</f>
        <v>N/A</v>
      </c>
      <c r="D223" s="195" t="str">
        <f>VLOOKUP(B223,'PA GPS 2026 '!$E$4:$V$461,3,0)</f>
        <v>Mejorar la oportunidad en la atención de trámites y servicios.</v>
      </c>
      <c r="E223" s="195" t="str">
        <f>VLOOKUP(B223,'PA GPS 2026 '!$E$4:$V$461,4,0)</f>
        <v>Avance promedio de cumplimiento de productos asociados a mejorar la oportunidad en la atención de trámites y servicios.</v>
      </c>
      <c r="F223" s="195" t="str">
        <f>VLOOKUP(B223,'PA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3" s="195" t="str">
        <f>VLOOKUP(B223,'PA GPS 2026 '!$E$4:$V$461,8,0)</f>
        <v>C-3503-0200-20-40401c</v>
      </c>
      <c r="H223" s="113" t="str">
        <f>VLOOKUP(B223,'PA GPS 2026 '!$E$4:$V$461,11,0)</f>
        <v>Demandas de protección al consumidor, en fase de calificación que hayan sido radicadas hasta el 20 de noviembre de 2026, gestionadas. (Informe consolidado).</v>
      </c>
      <c r="I223" s="113">
        <f>VLOOKUP(B223,'PA GPS 2026 '!$E$4:$V$461,13,0)</f>
        <v>100</v>
      </c>
      <c r="J223" s="113" t="str">
        <f>VLOOKUP(B223,'PA GPS 2026 '!$E$4:$V$461,14,0)</f>
        <v>Porcentual</v>
      </c>
      <c r="K223" s="114">
        <f>VLOOKUP(B223,'PA GPS 2026 '!$E$4:$V$461,16,0)</f>
        <v>46041</v>
      </c>
      <c r="L223" s="114">
        <f>VLOOKUP(B223,'PA GPS 2026 '!$E$4:$V$461,17,0)</f>
        <v>46377</v>
      </c>
      <c r="M223" s="113" t="str">
        <f>VLOOKUP(B223,'PA GPS 2026 '!$E$4:$V$461,18,0)</f>
        <v>4000-DESPACHO DEL SUPERINTENDENTE DELEGADO PARA ASUNTOS JURISDICCIONALES</v>
      </c>
    </row>
    <row r="224" spans="1:13" s="8" customFormat="1" ht="26.25" thickBot="1" x14ac:dyDescent="0.3">
      <c r="A224" s="133" t="str">
        <f>VLOOKUP(B224,'PA GPS 2026 '!$A$4:$D$461,4,0)</f>
        <v>Actividad propia</v>
      </c>
      <c r="B224" s="12" t="s">
        <v>307</v>
      </c>
      <c r="C224" s="196"/>
      <c r="D224" s="196" t="str">
        <f>VLOOKUP(B224,'PA GPS 2026 '!$E$4:$V$461,3,0)</f>
        <v>N/A</v>
      </c>
      <c r="E224" s="196" t="str">
        <f>VLOOKUP(B224,'PA GPS 2026 '!$E$4:$V$461,4,0)</f>
        <v>N/A</v>
      </c>
      <c r="F224" s="196" t="str">
        <f>VLOOKUP(B224,'PA GPS 2026 '!$E$4:$V$461,5,0)</f>
        <v>N/A</v>
      </c>
      <c r="G224" s="196" t="str">
        <f>VLOOKUP(B224,'PA GPS 2026 '!$E$4:$V$461,8,0)</f>
        <v>N/A</v>
      </c>
      <c r="H224" s="113" t="str">
        <f>VLOOKUP(B224,'PA GPS 2026 '!$E$4:$V$461,11,0)</f>
        <v>Gestionar el 100% las demandas de protección al consumidor que hayan sido radicadas hasta el 20 de noviembre de 2026 (Informe mensual consolidado)</v>
      </c>
      <c r="I224" s="113">
        <f>VLOOKUP(B224,'PA GPS 2026 '!$E$4:$V$461,13,0)</f>
        <v>100</v>
      </c>
      <c r="J224" s="113" t="str">
        <f>VLOOKUP(B224,'PA GPS 2026 '!$E$4:$V$461,14,0)</f>
        <v>Porcentual</v>
      </c>
      <c r="K224" s="114">
        <f>VLOOKUP(B224,'PA GPS 2026 '!$E$4:$V$461,16,0)</f>
        <v>46041</v>
      </c>
      <c r="L224" s="114">
        <f>VLOOKUP(B224,'PA GPS 2026 '!$E$4:$V$461,17,0)</f>
        <v>46377</v>
      </c>
      <c r="M224" s="113" t="str">
        <f>VLOOKUP(B224,'PA GPS 2026 '!$E$4:$V$461,18,0)</f>
        <v>4000-DESPACHO DEL SUPERINTENDENTE DELEGADO PARA ASUNTOS JURISDICCIONALES</v>
      </c>
    </row>
    <row r="225" spans="1:13" s="8" customFormat="1" ht="48" customHeight="1" thickBot="1" x14ac:dyDescent="0.3">
      <c r="A225" s="133" t="str">
        <f>VLOOKUP(B225,'PA GPS 2026 '!$A$4:$D$461,4,0)</f>
        <v>Producto</v>
      </c>
      <c r="B225" s="12" t="s">
        <v>308</v>
      </c>
      <c r="C225" s="195" t="str">
        <f>VLOOKUP(B225,'PA GPS 2026 '!$E$4:$V$461,10,0)</f>
        <v>N/A</v>
      </c>
      <c r="D225" s="195" t="str">
        <f>VLOOKUP(B225,'PA GPS 2026 '!$E$4:$V$461,3,0)</f>
        <v>Mejorar la oportunidad en la atención de trámites y servicios.</v>
      </c>
      <c r="E225" s="195" t="str">
        <f>VLOOKUP(B225,'PA GPS 2026 '!$E$4:$V$461,4,0)</f>
        <v>Avance promedio de cumplimiento de productos asociados a mejorar la oportunidad en la atención de trámites y servicios.</v>
      </c>
      <c r="F225" s="195" t="str">
        <f>VLOOKUP(B225,'PA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5" s="195" t="str">
        <f>VLOOKUP(B225,'PA GPS 2026 '!$E$4:$V$461,8,0)</f>
        <v>C-3503-0200-20-40401c</v>
      </c>
      <c r="H225" s="113" t="str">
        <f>VLOOKUP(B225,'PA GPS 2026 '!$E$4:$V$461,11,0)</f>
        <v>Procesos de protección al consumidor admitidos, finalizados.  (Informe consolidado).</v>
      </c>
      <c r="I225" s="113">
        <f>VLOOKUP(B225,'PA GPS 2026 '!$E$4:$V$461,13,0)</f>
        <v>22000</v>
      </c>
      <c r="J225" s="113" t="str">
        <f>VLOOKUP(B225,'PA GPS 2026 '!$E$4:$V$461,14,0)</f>
        <v>Númerica</v>
      </c>
      <c r="K225" s="114">
        <f>VLOOKUP(B225,'PA GPS 2026 '!$E$4:$V$461,16,0)</f>
        <v>46041</v>
      </c>
      <c r="L225" s="114">
        <f>VLOOKUP(B225,'PA GPS 2026 '!$E$4:$V$461,17,0)</f>
        <v>46377</v>
      </c>
      <c r="M225" s="113" t="str">
        <f>VLOOKUP(B225,'PA GPS 2026 '!$E$4:$V$461,18,0)</f>
        <v>4000-DESPACHO DEL SUPERINTENDENTE DELEGADO PARA ASUNTOS JURISDICCIONALES</v>
      </c>
    </row>
    <row r="226" spans="1:13" s="8" customFormat="1" ht="48" customHeight="1" thickBot="1" x14ac:dyDescent="0.3">
      <c r="A226" s="133" t="str">
        <f>VLOOKUP(B226,'PA GPS 2026 '!$A$4:$D$461,4,0)</f>
        <v>Actividad propia</v>
      </c>
      <c r="B226" s="12" t="s">
        <v>309</v>
      </c>
      <c r="C226" s="196" t="str">
        <f>VLOOKUP(B226,'PA GPS 2026 '!$E$4:$V$461,10,0)</f>
        <v>N/A</v>
      </c>
      <c r="D226" s="196" t="str">
        <f>VLOOKUP(B226,'PA GPS 2026 '!$E$4:$V$461,3,0)</f>
        <v>N/A</v>
      </c>
      <c r="E226" s="196" t="str">
        <f>VLOOKUP(B226,'PA GPS 2026 '!$E$4:$V$461,4,0)</f>
        <v>N/A</v>
      </c>
      <c r="F226" s="196" t="str">
        <f>VLOOKUP(B226,'PA GPS 2026 '!$E$4:$V$461,5,0)</f>
        <v>N/A</v>
      </c>
      <c r="G226" s="196" t="str">
        <f>VLOOKUP(B226,'PA GPS 2026 '!$E$4:$V$461,8,0)</f>
        <v>N/A</v>
      </c>
      <c r="H226" s="113" t="str">
        <f>VLOOKUP(B226,'PA GPS 2026 '!$E$4:$V$461,11,0)</f>
        <v>Finalizar las acciones de protección al consumidor admitidas y pendientes de decisión (Listado mensual en Excel de autos o sentencias finalizados)</v>
      </c>
      <c r="I226" s="113">
        <f>VLOOKUP(B226,'PA GPS 2026 '!$E$4:$V$461,13,0)</f>
        <v>22000</v>
      </c>
      <c r="J226" s="113" t="str">
        <f>VLOOKUP(B226,'PA GPS 2026 '!$E$4:$V$461,14,0)</f>
        <v>Númerica</v>
      </c>
      <c r="K226" s="114">
        <f>VLOOKUP(B226,'PA GPS 2026 '!$E$4:$V$461,16,0)</f>
        <v>46041</v>
      </c>
      <c r="L226" s="114">
        <f>VLOOKUP(B226,'PA GPS 2026 '!$E$4:$V$461,17,0)</f>
        <v>46377</v>
      </c>
      <c r="M226" s="113" t="str">
        <f>VLOOKUP(B226,'PA GPS 2026 '!$E$4:$V$461,18,0)</f>
        <v>4000-DESPACHO DEL SUPERINTENDENTE DELEGADO PARA ASUNTOS JURISDICCIONALES</v>
      </c>
    </row>
    <row r="227" spans="1:13" s="8" customFormat="1" ht="48" customHeight="1" thickBot="1" x14ac:dyDescent="0.3">
      <c r="A227" s="133" t="str">
        <f>VLOOKUP(B227,'PA GPS 2026 '!$A$4:$D$461,4,0)</f>
        <v>Producto</v>
      </c>
      <c r="B227" s="12" t="s">
        <v>310</v>
      </c>
      <c r="C227" s="195" t="str">
        <f>VLOOKUP(B227,'PA GPS 2026 '!$E$4:$V$461,10,0)</f>
        <v>N/A</v>
      </c>
      <c r="D227" s="195" t="str">
        <f>VLOOKUP(B227,'PA GPS 2026 '!$E$4:$V$461,3,0)</f>
        <v>Mejorar la oportunidad en la atención de trámites y servicios.</v>
      </c>
      <c r="E227" s="195" t="str">
        <f>VLOOKUP(B227,'PA GPS 2026 '!$E$4:$V$461,4,0)</f>
        <v>Avance promedio de cumplimiento de productos asociados a mejorar la oportunidad en la atención de trámites y servicios.</v>
      </c>
      <c r="F227" s="195" t="str">
        <f>VLOOKUP(B227,'PA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7" s="195" t="str">
        <f>VLOOKUP(B227,'PA GPS 2026 '!$E$4:$V$461,8,0)</f>
        <v>C-3503-0200-20-40401c</v>
      </c>
      <c r="H227" s="113" t="str">
        <f>VLOOKUP(B227,'PA GPS 2026 '!$E$4:$V$461,11,0)</f>
        <v>Trámite para la verificación del cumplimiento de las sentencias, transacciones y conciliaciones a favor del consumidor legalmente celebradas, finalizados (Informe consolidado).</v>
      </c>
      <c r="I227" s="113">
        <f>VLOOKUP(B227,'PA GPS 2026 '!$E$4:$V$461,13,0)</f>
        <v>10000</v>
      </c>
      <c r="J227" s="113" t="str">
        <f>VLOOKUP(B227,'PA GPS 2026 '!$E$4:$V$461,14,0)</f>
        <v>Númerica</v>
      </c>
      <c r="K227" s="114">
        <f>VLOOKUP(B227,'PA GPS 2026 '!$E$4:$V$461,16,0)</f>
        <v>46041</v>
      </c>
      <c r="L227" s="114">
        <f>VLOOKUP(B227,'PA GPS 2026 '!$E$4:$V$461,17,0)</f>
        <v>46377</v>
      </c>
      <c r="M227" s="113" t="str">
        <f>VLOOKUP(B227,'PA GPS 2026 '!$E$4:$V$461,18,0)</f>
        <v>4000-DESPACHO DEL SUPERINTENDENTE DELEGADO PARA ASUNTOS JURISDICCIONALES</v>
      </c>
    </row>
    <row r="228" spans="1:13" s="8" customFormat="1" ht="48" customHeight="1" thickBot="1" x14ac:dyDescent="0.3">
      <c r="A228" s="133" t="str">
        <f>VLOOKUP(B228,'PA GPS 2026 '!$A$4:$D$461,4,0)</f>
        <v>Actividad propia</v>
      </c>
      <c r="B228" s="12" t="s">
        <v>311</v>
      </c>
      <c r="C228" s="196" t="str">
        <f>VLOOKUP(B228,'PA GPS 2026 '!$E$4:$V$461,10,0)</f>
        <v>N/A</v>
      </c>
      <c r="D228" s="196" t="str">
        <f>VLOOKUP(B228,'PA GPS 2026 '!$E$4:$V$461,3,0)</f>
        <v>N/A</v>
      </c>
      <c r="E228" s="196" t="str">
        <f>VLOOKUP(B228,'PA GPS 2026 '!$E$4:$V$461,4,0)</f>
        <v>N/A</v>
      </c>
      <c r="F228" s="196" t="str">
        <f>VLOOKUP(B228,'PA GPS 2026 '!$E$4:$V$461,5,0)</f>
        <v>N/A</v>
      </c>
      <c r="G228" s="196" t="str">
        <f>VLOOKUP(B228,'PA GPS 2026 '!$E$4:$V$461,8,0)</f>
        <v>N/A</v>
      </c>
      <c r="H228" s="113" t="str">
        <f>VLOOKUP(B228,'PA GPS 2026 '!$E$4:$V$461,11,0)</f>
        <v>Finalizar el trámite para la verificación del cumplimiento de las sentencias, transacciones y conciliaciones a favor del consumidor legalmente celebradas (Listado en Excel mensual de finalización)</v>
      </c>
      <c r="I228" s="113">
        <f>VLOOKUP(B228,'PA GPS 2026 '!$E$4:$V$461,13,0)</f>
        <v>10000</v>
      </c>
      <c r="J228" s="113" t="str">
        <f>VLOOKUP(B228,'PA GPS 2026 '!$E$4:$V$461,14,0)</f>
        <v>Númerica</v>
      </c>
      <c r="K228" s="114">
        <f>VLOOKUP(B228,'PA GPS 2026 '!$E$4:$V$461,16,0)</f>
        <v>46041</v>
      </c>
      <c r="L228" s="114">
        <f>VLOOKUP(B228,'PA GPS 2026 '!$E$4:$V$461,17,0)</f>
        <v>46377</v>
      </c>
      <c r="M228" s="113" t="str">
        <f>VLOOKUP(B228,'PA GPS 2026 '!$E$4:$V$461,18,0)</f>
        <v>4000-DESPACHO DEL SUPERINTENDENTE DELEGADO PARA ASUNTOS JURISDICCIONALES</v>
      </c>
    </row>
    <row r="229" spans="1:13" s="8" customFormat="1" ht="64.5" thickBot="1" x14ac:dyDescent="0.3">
      <c r="A229" s="133" t="str">
        <f>VLOOKUP(B229,'PA GPS 2026 '!$A$4:$D$461,4,0)</f>
        <v>Producto</v>
      </c>
      <c r="B229" s="12" t="s">
        <v>312</v>
      </c>
      <c r="C229" s="195" t="str">
        <f>VLOOKUP(B229,'PA GPS 2026 '!$E$4:$V$461,10,0)</f>
        <v>N/A</v>
      </c>
      <c r="D229" s="195" t="str">
        <f>VLOOKUP(B229,'PA GPS 2026 '!$E$4:$V$461,3,0)</f>
        <v>Mejorar la oportunidad en la atención de trámites y servicios.</v>
      </c>
      <c r="E229" s="195" t="str">
        <f>VLOOKUP(B229,'PA GPS 2026 '!$E$4:$V$461,4,0)</f>
        <v>Avance promedio de cumplimiento de productos asociados a mejorar la oportunidad en la atención de trámites y servicios.</v>
      </c>
      <c r="F229" s="195" t="str">
        <f>VLOOKUP(B229,'PA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9" s="195" t="str">
        <f>VLOOKUP(B229,'PA GPS 2026 '!$E$4:$V$461,8,0)</f>
        <v>C-3503-0200-20-40401c</v>
      </c>
      <c r="H229" s="113" t="str">
        <f>VLOOKUP(B229,'PA GPS 2026 '!$E$4:$V$461,11,0)</f>
        <v>Articulación  para el fortalecimiento interinstitucional, mediante el análisis trimestral de tendencias, problemáticas y oportunidades de mejora identificadas en el Servicio de Administración de Justicia de la Delegatura para Asuntos Jurisdiccionales, orientado a la toma de decisiones estratégicas y a la optimización de la experiencia del usuario, realizadas (Reportes trimestrales)</v>
      </c>
      <c r="I229" s="113">
        <f>VLOOKUP(B229,'PA GPS 2026 '!$E$4:$V$461,13,0)</f>
        <v>4</v>
      </c>
      <c r="J229" s="113" t="str">
        <f>VLOOKUP(B229,'PA GPS 2026 '!$E$4:$V$461,14,0)</f>
        <v>Númerica</v>
      </c>
      <c r="K229" s="114">
        <f>VLOOKUP(B229,'PA GPS 2026 '!$E$4:$V$461,16,0)</f>
        <v>46055</v>
      </c>
      <c r="L229" s="114">
        <f>VLOOKUP(B229,'PA GPS 2026 '!$E$4:$V$461,17,0)</f>
        <v>46356</v>
      </c>
      <c r="M229" s="113" t="str">
        <f>VLOOKUP(B229,'PA GPS 2026 '!$E$4:$V$461,18,0)</f>
        <v>3000-DESPACHO DEL SUPERINTENDENTE DELEGADO PARA LA PROTECCIÓN DEL CONSUMIDOR;
4000-DESPACHO DEL SUPERINTENDENTE DELEGADO PARA ASUNTOS JURISDICCIONALES</v>
      </c>
    </row>
    <row r="230" spans="1:13" s="8" customFormat="1" ht="48" customHeight="1" thickBot="1" x14ac:dyDescent="0.3">
      <c r="A230" s="133" t="str">
        <f>VLOOKUP(B230,'PA GPS 2026 '!$A$4:$D$461,4,0)</f>
        <v>Actividad propia</v>
      </c>
      <c r="B230" s="12" t="s">
        <v>313</v>
      </c>
      <c r="C230" s="194"/>
      <c r="D230" s="194" t="str">
        <f>VLOOKUP(B230,'PA GPS 2026 '!$E$4:$V$461,3,0)</f>
        <v>N/A</v>
      </c>
      <c r="E230" s="194" t="str">
        <f>VLOOKUP(B230,'PA GPS 2026 '!$E$4:$V$461,4,0)</f>
        <v>N/A</v>
      </c>
      <c r="F230" s="194" t="str">
        <f>VLOOKUP(B230,'PA GPS 2026 '!$E$4:$V$461,5,0)</f>
        <v>N/A</v>
      </c>
      <c r="G230" s="194" t="str">
        <f>VLOOKUP(B230,'PA GPS 2026 '!$E$4:$V$461,8,0)</f>
        <v>N/A</v>
      </c>
      <c r="H230" s="113" t="str">
        <f>VLOOKUP(B230,'PA GPS 2026 '!$E$4:$V$461,11,0)</f>
        <v>Elaborar reportes trimestrales con la identificación de las principales problemáticas que presentan los usuarios que acuden ante el Servicio de Administración de Justicia de la Delegatura para Asuntos Jurisdiccionales, con el fin de apoyar la toma de decisiones (Acta de reunión).</v>
      </c>
      <c r="I230" s="113">
        <f>VLOOKUP(B230,'PA GPS 2026 '!$E$4:$V$461,13,0)</f>
        <v>4</v>
      </c>
      <c r="J230" s="113" t="str">
        <f>VLOOKUP(B230,'PA GPS 2026 '!$E$4:$V$461,14,0)</f>
        <v>Númerica</v>
      </c>
      <c r="K230" s="114">
        <f>VLOOKUP(B230,'PA GPS 2026 '!$E$4:$V$461,16,0)</f>
        <v>46055</v>
      </c>
      <c r="L230" s="114">
        <f>VLOOKUP(B230,'PA GPS 2026 '!$E$4:$V$461,17,0)</f>
        <v>46356</v>
      </c>
      <c r="M230" s="113" t="str">
        <f>VLOOKUP(B230,'PA GPS 2026 '!$E$4:$V$461,18,0)</f>
        <v>3000-DESPACHO DEL SUPERINTENDENTE DELEGADO PARA LA PROTECCIÓN DEL CONSUMIDOR;
4000-DESPACHO DEL SUPERINTENDENTE DELEGADO PARA ASUNTOS JURISDICCIONALES</v>
      </c>
    </row>
    <row r="231" spans="1:13" s="8" customFormat="1" ht="48" customHeight="1" thickBot="1" x14ac:dyDescent="0.3">
      <c r="A231" s="133" t="str">
        <f>VLOOKUP(B231,'PA GPS 2026 '!$A$4:$D$461,4,0)</f>
        <v>Actividad propia</v>
      </c>
      <c r="B231" s="12" t="s">
        <v>314</v>
      </c>
      <c r="C231" s="196"/>
      <c r="D231" s="196" t="str">
        <f>VLOOKUP(B231,'PA GPS 2026 '!$E$4:$V$461,3,0)</f>
        <v>N/A</v>
      </c>
      <c r="E231" s="196" t="str">
        <f>VLOOKUP(B231,'PA GPS 2026 '!$E$4:$V$461,4,0)</f>
        <v>N/A</v>
      </c>
      <c r="F231" s="196" t="str">
        <f>VLOOKUP(B231,'PA GPS 2026 '!$E$4:$V$461,5,0)</f>
        <v>N/A</v>
      </c>
      <c r="G231" s="196" t="str">
        <f>VLOOKUP(B231,'PA GPS 2026 '!$E$4:$V$461,8,0)</f>
        <v>N/A</v>
      </c>
      <c r="H231" s="113" t="str">
        <f>VLOOKUP(B231,'PA GPS 2026 '!$E$4:$V$461,11,0)</f>
        <v>Elaborar y radicar reportes trimestrales con la identificación de las principales problemáticas que presentan los usuarios que acuden ante el Servicio de Administración de Justicia de la Delegatura para Asuntos Jurisdiccionales,con el fin de apoyar la toma de decisiones por parte de las dependencias a las cuales se dirija el informe (Reportes trimestrales radicados).</v>
      </c>
      <c r="I231" s="113">
        <f>VLOOKUP(B231,'PA GPS 2026 '!$E$4:$V$461,13,0)</f>
        <v>4</v>
      </c>
      <c r="J231" s="113" t="str">
        <f>VLOOKUP(B231,'PA GPS 2026 '!$E$4:$V$461,14,0)</f>
        <v>Númerica</v>
      </c>
      <c r="K231" s="114">
        <f>VLOOKUP(B231,'PA GPS 2026 '!$E$4:$V$461,16,0)</f>
        <v>46055</v>
      </c>
      <c r="L231" s="114">
        <f>VLOOKUP(B231,'PA GPS 2026 '!$E$4:$V$461,17,0)</f>
        <v>46356</v>
      </c>
      <c r="M231" s="113" t="str">
        <f>VLOOKUP(B231,'PA GPS 2026 '!$E$4:$V$461,18,0)</f>
        <v>4000-DESPACHO DEL SUPERINTENDENTE DELEGADO PARA ASUNTOS JURISDICCIONALES</v>
      </c>
    </row>
    <row r="232" spans="1:13" s="8" customFormat="1" ht="48" customHeight="1" thickBot="1" x14ac:dyDescent="0.3">
      <c r="A232" s="133" t="str">
        <f>VLOOKUP(B232,'PA GPS 2026 '!$A$4:$D$461,4,0)</f>
        <v>Producto</v>
      </c>
      <c r="B232" s="12" t="s">
        <v>315</v>
      </c>
      <c r="C232" s="195" t="str">
        <f>VLOOKUP(B232,'PA GPS 2026 '!$E$4:$V$461,10,0)</f>
        <v>N/A</v>
      </c>
      <c r="D232" s="195" t="str">
        <f>VLOOKUP(B232,'PA GPS 2026 '!$E$4:$V$461,3,0)</f>
        <v>Mejorar la oportunidad en la atención de trámites y servicios.</v>
      </c>
      <c r="E232" s="195" t="str">
        <f>VLOOKUP(B232,'PA GPS 2026 '!$E$4:$V$461,4,0)</f>
        <v>Avance promedio de cumplimiento de productos asociados a mejorar la oportunidad en la atención de trámites y servicios.</v>
      </c>
      <c r="F232" s="195" t="str">
        <f>VLOOKUP(B232,'PA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32" s="195" t="str">
        <f>VLOOKUP(B232,'PA GPS 2026 '!$E$4:$V$461,8,0)</f>
        <v>C-3503-0200-20-40401c</v>
      </c>
      <c r="H232" s="113" t="str">
        <f>VLOOKUP(B232,'PA GPS 2026 '!$E$4:$V$461,11,0)</f>
        <v>Fortalecimiento de los controles operacionales y herramientas de seguimiento, efectuado. (Informe final).</v>
      </c>
      <c r="I232" s="113">
        <f>VLOOKUP(B232,'PA GPS 2026 '!$E$4:$V$461,13,0)</f>
        <v>1</v>
      </c>
      <c r="J232" s="113" t="str">
        <f>VLOOKUP(B232,'PA GPS 2026 '!$E$4:$V$461,14,0)</f>
        <v>Númerica</v>
      </c>
      <c r="K232" s="114">
        <f>VLOOKUP(B232,'PA GPS 2026 '!$E$4:$V$461,16,0)</f>
        <v>46041</v>
      </c>
      <c r="L232" s="114">
        <f>VLOOKUP(B232,'PA GPS 2026 '!$E$4:$V$461,17,0)</f>
        <v>46377</v>
      </c>
      <c r="M232" s="113" t="str">
        <f>VLOOKUP(B232,'PA GPS 2026 '!$E$4:$V$461,18,0)</f>
        <v>4000-DESPACHO DEL SUPERINTENDENTE DELEGADO PARA ASUNTOS JURISDICCIONALES</v>
      </c>
    </row>
    <row r="233" spans="1:13" s="8" customFormat="1" ht="48" customHeight="1" thickBot="1" x14ac:dyDescent="0.3">
      <c r="A233" s="133" t="str">
        <f>VLOOKUP(B233,'PA GPS 2026 '!$A$4:$D$461,4,0)</f>
        <v>Actividad propia</v>
      </c>
      <c r="B233" s="12" t="s">
        <v>316</v>
      </c>
      <c r="C233" s="194"/>
      <c r="D233" s="194" t="str">
        <f>VLOOKUP(B233,'PA GPS 2026 '!$E$4:$V$461,3,0)</f>
        <v>N/A</v>
      </c>
      <c r="E233" s="194" t="str">
        <f>VLOOKUP(B233,'PA GPS 2026 '!$E$4:$V$461,4,0)</f>
        <v>N/A</v>
      </c>
      <c r="F233" s="194" t="str">
        <f>VLOOKUP(B233,'PA GPS 2026 '!$E$4:$V$461,5,0)</f>
        <v>N/A</v>
      </c>
      <c r="G233" s="194" t="str">
        <f>VLOOKUP(B233,'PA GPS 2026 '!$E$4:$V$461,8,0)</f>
        <v>N/A</v>
      </c>
      <c r="H233" s="113" t="str">
        <f>VLOOKUP(B233,'PA GPS 2026 '!$E$4:$V$461,11,0)</f>
        <v>Identificar oportunidades de mejora y de controles en la operación y seguimiento de la Delegatura para Asuntos Jurisdiccionales (Acta de identificación de oportunidades)</v>
      </c>
      <c r="I233" s="113">
        <f>VLOOKUP(B233,'PA GPS 2026 '!$E$4:$V$461,13,0)</f>
        <v>1</v>
      </c>
      <c r="J233" s="113" t="str">
        <f>VLOOKUP(B233,'PA GPS 2026 '!$E$4:$V$461,14,0)</f>
        <v>Númerica</v>
      </c>
      <c r="K233" s="114">
        <f>VLOOKUP(B233,'PA GPS 2026 '!$E$4:$V$461,16,0)</f>
        <v>46041</v>
      </c>
      <c r="L233" s="114">
        <f>VLOOKUP(B233,'PA GPS 2026 '!$E$4:$V$461,17,0)</f>
        <v>46142</v>
      </c>
      <c r="M233" s="113" t="str">
        <f>VLOOKUP(B233,'PA GPS 2026 '!$E$4:$V$461,18,0)</f>
        <v>4000-DESPACHO DEL SUPERINTENDENTE DELEGADO PARA ASUNTOS JURISDICCIONALES</v>
      </c>
    </row>
    <row r="234" spans="1:13" s="8" customFormat="1" ht="39" thickBot="1" x14ac:dyDescent="0.3">
      <c r="A234" s="133" t="str">
        <f>VLOOKUP(B234,'PA GPS 2026 '!$A$4:$D$461,4,0)</f>
        <v>Actividad propia</v>
      </c>
      <c r="B234" s="12" t="s">
        <v>317</v>
      </c>
      <c r="C234" s="196"/>
      <c r="D234" s="196" t="str">
        <f>VLOOKUP(B234,'PA GPS 2026 '!$E$4:$V$461,3,0)</f>
        <v>N/A</v>
      </c>
      <c r="E234" s="196" t="str">
        <f>VLOOKUP(B234,'PA GPS 2026 '!$E$4:$V$461,4,0)</f>
        <v>N/A</v>
      </c>
      <c r="F234" s="196" t="str">
        <f>VLOOKUP(B234,'PA GPS 2026 '!$E$4:$V$461,5,0)</f>
        <v>N/A</v>
      </c>
      <c r="G234" s="196" t="str">
        <f>VLOOKUP(B234,'PA GPS 2026 '!$E$4:$V$461,8,0)</f>
        <v>N/A</v>
      </c>
      <c r="H234" s="113" t="str">
        <f>VLOOKUP(B234,'PA GPS 2026 '!$E$4:$V$461,11,0)</f>
        <v>Propuesta de herramienta de acuerdo con las oportunidades identificadas y seleccionadas de los controles en la operación y seguimiento de la Delegatura para Asuntos Jurisdiccionales (Informe final)</v>
      </c>
      <c r="I234" s="113">
        <f>VLOOKUP(B234,'PA GPS 2026 '!$E$4:$V$461,13,0)</f>
        <v>1</v>
      </c>
      <c r="J234" s="113" t="str">
        <f>VLOOKUP(B234,'PA GPS 2026 '!$E$4:$V$461,14,0)</f>
        <v>Númerica</v>
      </c>
      <c r="K234" s="114">
        <f>VLOOKUP(B234,'PA GPS 2026 '!$E$4:$V$461,16,0)</f>
        <v>46116</v>
      </c>
      <c r="L234" s="114">
        <f>VLOOKUP(B234,'PA GPS 2026 '!$E$4:$V$461,17,0)</f>
        <v>46377</v>
      </c>
      <c r="M234" s="113" t="str">
        <f>VLOOKUP(B234,'PA GPS 2026 '!$E$4:$V$461,18,0)</f>
        <v>4000-DESPACHO DEL SUPERINTENDENTE DELEGADO PARA ASUNTOS JURISDICCIONALES</v>
      </c>
    </row>
    <row r="235" spans="1:13" s="8" customFormat="1" ht="48" customHeight="1" thickBot="1" x14ac:dyDescent="0.3">
      <c r="A235" s="133" t="str">
        <f>VLOOKUP(B235,'PA GPS 2026 '!$A$4:$D$461,4,0)</f>
        <v>Producto</v>
      </c>
      <c r="B235" s="12" t="s">
        <v>319</v>
      </c>
      <c r="C235" s="195" t="str">
        <f>VLOOKUP(B235,'PA GPS 2026 '!$E$4:$V$461,10,0)</f>
        <v>N/A</v>
      </c>
      <c r="D235" s="195" t="str">
        <f>VLOOKUP(B235,'PA GPS 2026 '!$E$4:$V$461,3,0)</f>
        <v xml:space="preserve">Fortalecer la gestión de la información, el conocimiento y la innovación para optimizar la capacidad institucional 
</v>
      </c>
      <c r="E235" s="195" t="str">
        <f>VLOOKUP(B235,'PA GPS 2026 '!$E$4:$V$461,4,0)</f>
        <v xml:space="preserve">Cumplimiento de productos del PAI asociados a Fortalecer la gestión de la información, el conocimiento y la innovación para optimizar la capacidad institucional 
</v>
      </c>
      <c r="F235" s="195" t="str">
        <f>VLOOKUP(B235,'PA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35" s="195" t="str">
        <f>VLOOKUP(B235,'PA GPS 2026 '!$E$4:$V$461,8,0)</f>
        <v>C-3503-0200-20-40401c</v>
      </c>
      <c r="H235" s="113" t="str">
        <f>VLOOKUP(B235,'PA GPS 2026 '!$E$4:$V$461,11,0)</f>
        <v>Estrategia de divulgación y puesta en conocimiento a través de los diferentes canales de comunicación de la entidad,  ejecutada  (Capturas de pantalla  de la publicación de la campaña)</v>
      </c>
      <c r="I235" s="113">
        <f>VLOOKUP(B235,'PA GPS 2026 '!$E$4:$V$461,13,0)</f>
        <v>6</v>
      </c>
      <c r="J235" s="113" t="str">
        <f>VLOOKUP(B235,'PA GPS 2026 '!$E$4:$V$461,14,0)</f>
        <v>Númerica</v>
      </c>
      <c r="K235" s="114">
        <f>VLOOKUP(B235,'PA GPS 2026 '!$E$4:$V$461,16,0)</f>
        <v>46055</v>
      </c>
      <c r="L235" s="114">
        <f>VLOOKUP(B235,'PA GPS 2026 '!$E$4:$V$461,17,0)</f>
        <v>46356</v>
      </c>
      <c r="M235" s="113" t="str">
        <f>VLOOKUP(B235,'PA GPS 2026 '!$E$4:$V$461,18,0)</f>
        <v>4000-DESPACHO DEL SUPERINTENDENTE DELEGADO PARA ASUNTOS JURISDICCIONALES;
73-GRUPO DE TRABAJO DE COMUNICACION</v>
      </c>
    </row>
    <row r="236" spans="1:13" s="8" customFormat="1" ht="48" customHeight="1" thickBot="1" x14ac:dyDescent="0.3">
      <c r="A236" s="133" t="str">
        <f>VLOOKUP(B236,'PA GPS 2026 '!$A$4:$D$461,4,0)</f>
        <v>Actividad propia</v>
      </c>
      <c r="B236" s="12" t="s">
        <v>320</v>
      </c>
      <c r="C236" s="194"/>
      <c r="D236" s="194" t="str">
        <f>VLOOKUP(B236,'PA GPS 2026 '!$E$4:$V$461,3,0)</f>
        <v>N/A</v>
      </c>
      <c r="E236" s="194" t="str">
        <f>VLOOKUP(B236,'PA GPS 2026 '!$E$4:$V$461,4,0)</f>
        <v>N/A</v>
      </c>
      <c r="F236" s="194" t="str">
        <f>VLOOKUP(B236,'PA GPS 2026 '!$E$4:$V$461,5,0)</f>
        <v>N/A</v>
      </c>
      <c r="G236" s="194" t="str">
        <f>VLOOKUP(B236,'PA GPS 2026 '!$E$4:$V$461,8,0)</f>
        <v>N/A</v>
      </c>
      <c r="H236" s="113" t="str">
        <f>VLOOKUP(B236,'PA GPS 2026 '!$E$4:$V$461,11,0)</f>
        <v>Mesas de trabajo para definir la estrategia de divulgación (canales de comunicación, contenido,fechas de publicación de las audiencias en materia de asuntos jurisdiccionales. (Brief enviado a traves de correo electronico)</v>
      </c>
      <c r="I236" s="113">
        <f>VLOOKUP(B236,'PA GPS 2026 '!$E$4:$V$461,13,0)</f>
        <v>1</v>
      </c>
      <c r="J236" s="113" t="str">
        <f>VLOOKUP(B236,'PA GPS 2026 '!$E$4:$V$461,14,0)</f>
        <v>Númerica</v>
      </c>
      <c r="K236" s="114">
        <f>VLOOKUP(B236,'PA GPS 2026 '!$E$4:$V$461,16,0)</f>
        <v>46055</v>
      </c>
      <c r="L236" s="114">
        <f>VLOOKUP(B236,'PA GPS 2026 '!$E$4:$V$461,17,0)</f>
        <v>46108</v>
      </c>
      <c r="M236" s="113" t="str">
        <f>VLOOKUP(B236,'PA GPS 2026 '!$E$4:$V$461,18,0)</f>
        <v>4000-DESPACHO DEL SUPERINTENDENTE DELEGADO PARA ASUNTOS JURISDICCIONALES;
73-GRUPO DE TRABAJO DE COMUNICACION</v>
      </c>
    </row>
    <row r="237" spans="1:13" s="8" customFormat="1" ht="48" customHeight="1" thickBot="1" x14ac:dyDescent="0.3">
      <c r="A237" s="133" t="str">
        <f>VLOOKUP(B237,'PA GPS 2026 '!$A$4:$D$461,4,0)</f>
        <v>Actividad sin participación</v>
      </c>
      <c r="B237" s="12" t="s">
        <v>321</v>
      </c>
      <c r="C237" s="194"/>
      <c r="D237" s="194" t="str">
        <f>VLOOKUP(B237,'PA GPS 2026 '!$E$4:$V$461,3,0)</f>
        <v>N/A</v>
      </c>
      <c r="E237" s="194" t="str">
        <f>VLOOKUP(B237,'PA GPS 2026 '!$E$4:$V$461,4,0)</f>
        <v>N/A</v>
      </c>
      <c r="F237" s="194" t="str">
        <f>VLOOKUP(B237,'PA GPS 2026 '!$E$4:$V$461,5,0)</f>
        <v>N/A</v>
      </c>
      <c r="G237" s="194" t="str">
        <f>VLOOKUP(B237,'PA GPS 2026 '!$E$4:$V$461,8,0)</f>
        <v>N/A</v>
      </c>
      <c r="H237" s="113" t="str">
        <f>VLOOKUP(B237,'PA GPS 2026 '!$E$4:$V$461,11,0)</f>
        <v>Elaborar y presentar el concepto gráfico y racional de la campaña y sus diferentes ejes temáticos (correo electrónico con Documento en el que se observe el concepto gráfico y racional de la campaña integral y sus diferentes ejes temáticos)</v>
      </c>
      <c r="I237" s="113">
        <f>VLOOKUP(B237,'PA GPS 2026 '!$E$4:$V$461,13,0)</f>
        <v>1</v>
      </c>
      <c r="J237" s="113" t="str">
        <f>VLOOKUP(B237,'PA GPS 2026 '!$E$4:$V$461,14,0)</f>
        <v>Númerica</v>
      </c>
      <c r="K237" s="114">
        <f>VLOOKUP(B237,'PA GPS 2026 '!$E$4:$V$461,16,0)</f>
        <v>46111</v>
      </c>
      <c r="L237" s="114">
        <f>VLOOKUP(B237,'PA GPS 2026 '!$E$4:$V$461,17,0)</f>
        <v>46142</v>
      </c>
      <c r="M237" s="113" t="str">
        <f>VLOOKUP(B237,'PA GPS 2026 '!$E$4:$V$461,18,0)</f>
        <v>73-GRUPO DE TRABAJO DE COMUNICACION</v>
      </c>
    </row>
    <row r="238" spans="1:13" s="8" customFormat="1" ht="48" customHeight="1" thickBot="1" x14ac:dyDescent="0.3">
      <c r="A238" s="133" t="str">
        <f>VLOOKUP(B238,'PA GPS 2026 '!$A$4:$D$461,4,0)</f>
        <v>Actividad propia</v>
      </c>
      <c r="B238" s="12" t="s">
        <v>322</v>
      </c>
      <c r="C238" s="194"/>
      <c r="D238" s="194" t="str">
        <f>VLOOKUP(B238,'PA GPS 2026 '!$E$4:$V$461,3,0)</f>
        <v>N/A</v>
      </c>
      <c r="E238" s="194" t="str">
        <f>VLOOKUP(B238,'PA GPS 2026 '!$E$4:$V$461,4,0)</f>
        <v>N/A</v>
      </c>
      <c r="F238" s="194" t="str">
        <f>VLOOKUP(B238,'PA GPS 2026 '!$E$4:$V$461,5,0)</f>
        <v>N/A</v>
      </c>
      <c r="G238" s="194" t="str">
        <f>VLOOKUP(B238,'PA GPS 2026 '!$E$4:$V$461,8,0)</f>
        <v>N/A</v>
      </c>
      <c r="H238" s="113" t="str">
        <f>VLOOKUP(B238,'PA GPS 2026 '!$E$4:$V$461,11,0)</f>
        <v>Revisar y aprobar la propuesta por parte del área responsable (correo electrónico con documento aprobado)</v>
      </c>
      <c r="I238" s="113">
        <f>VLOOKUP(B238,'PA GPS 2026 '!$E$4:$V$461,13,0)</f>
        <v>1</v>
      </c>
      <c r="J238" s="113" t="str">
        <f>VLOOKUP(B238,'PA GPS 2026 '!$E$4:$V$461,14,0)</f>
        <v>Númerica</v>
      </c>
      <c r="K238" s="114">
        <f>VLOOKUP(B238,'PA GPS 2026 '!$E$4:$V$461,16,0)</f>
        <v>46116</v>
      </c>
      <c r="L238" s="114">
        <f>VLOOKUP(B238,'PA GPS 2026 '!$E$4:$V$461,17,0)</f>
        <v>46127</v>
      </c>
      <c r="M238" s="113" t="str">
        <f>VLOOKUP(B238,'PA GPS 2026 '!$E$4:$V$461,18,0)</f>
        <v>4000-DESPACHO DEL SUPERINTENDENTE DELEGADO PARA ASUNTOS JURISDICCIONALES</v>
      </c>
    </row>
    <row r="239" spans="1:13" s="8" customFormat="1" ht="26.25" thickBot="1" x14ac:dyDescent="0.3">
      <c r="A239" s="133" t="str">
        <f>VLOOKUP(B239,'PA GPS 2026 '!$A$4:$D$461,4,0)</f>
        <v>Actividad sin participación</v>
      </c>
      <c r="B239" s="12" t="s">
        <v>323</v>
      </c>
      <c r="C239" s="196"/>
      <c r="D239" s="196" t="str">
        <f>VLOOKUP(B239,'PA GPS 2026 '!$E$4:$V$461,3,0)</f>
        <v>N/A</v>
      </c>
      <c r="E239" s="196" t="str">
        <f>VLOOKUP(B239,'PA GPS 2026 '!$E$4:$V$461,4,0)</f>
        <v>N/A</v>
      </c>
      <c r="F239" s="196" t="str">
        <f>VLOOKUP(B239,'PA GPS 2026 '!$E$4:$V$461,5,0)</f>
        <v>N/A</v>
      </c>
      <c r="G239" s="196" t="str">
        <f>VLOOKUP(B239,'PA GPS 2026 '!$E$4:$V$461,8,0)</f>
        <v>N/A</v>
      </c>
      <c r="H239" s="113" t="str">
        <f>VLOOKUP(B239,'PA GPS 2026 '!$E$4:$V$461,11,0)</f>
        <v>Ejecutar la publicaciób de la estrategia, de acuerdo con el cronograma establecido.(Certificado de publicación de la estrategia)</v>
      </c>
      <c r="I239" s="113">
        <f>VLOOKUP(B239,'PA GPS 2026 '!$E$4:$V$461,13,0)</f>
        <v>6</v>
      </c>
      <c r="J239" s="113" t="str">
        <f>VLOOKUP(B239,'PA GPS 2026 '!$E$4:$V$461,14,0)</f>
        <v>Númerica</v>
      </c>
      <c r="K239" s="114">
        <f>VLOOKUP(B239,'PA GPS 2026 '!$E$4:$V$461,16,0)</f>
        <v>46131</v>
      </c>
      <c r="L239" s="114">
        <f>VLOOKUP(B239,'PA GPS 2026 '!$E$4:$V$461,17,0)</f>
        <v>46356</v>
      </c>
      <c r="M239" s="113" t="str">
        <f>VLOOKUP(B239,'PA GPS 2026 '!$E$4:$V$461,18,0)</f>
        <v>73-GRUPO DE TRABAJO DE COMUNICACION</v>
      </c>
    </row>
    <row r="240" spans="1:13" s="8" customFormat="1" ht="48" customHeight="1" thickBot="1" x14ac:dyDescent="0.3">
      <c r="A240" s="133" t="str">
        <f>VLOOKUP(B240,'PA GPS 2026 '!$A$4:$D$461,4,0)</f>
        <v>Producto</v>
      </c>
      <c r="B240" s="12" t="s">
        <v>324</v>
      </c>
      <c r="C240" s="195" t="str">
        <f>VLOOKUP(B240,'PA GPS 2026 '!$E$4:$V$461,10,0)</f>
        <v>N/A</v>
      </c>
      <c r="D240" s="195" t="str">
        <f>VLOOKUP(B240,'PA GPS 2026 '!$E$4:$V$461,3,0)</f>
        <v xml:space="preserve">Fortalecer la gestión de la información, el conocimiento y la innovación para optimizar la capacidad institucional 
</v>
      </c>
      <c r="E240" s="195" t="str">
        <f>VLOOKUP(B240,'PA GPS 2026 '!$E$4:$V$461,4,0)</f>
        <v xml:space="preserve">Cumplimiento de productos del PAI asociados a Fortalecer la gestión de la información, el conocimiento y la innovación para optimizar la capacidad institucional 
</v>
      </c>
      <c r="F240" s="195" t="str">
        <f>VLOOKUP(B240,'PA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40" s="195" t="str">
        <f>VLOOKUP(B240,'PA GPS 2026 '!$E$4:$V$461,8,0)</f>
        <v>C-3503-0200-20-40401c</v>
      </c>
      <c r="H240" s="113" t="str">
        <f>VLOOKUP(B240,'PA GPS 2026 '!$E$4:$V$461,11,0)</f>
        <v>Creación del Centro de Conciliación, Arbitraje y Amigable Composición en materia de consumo, competencia desleal y propiedad industrial, aprobada. (Resolución de aprobación expedida por el Ministerio de Justicia y del Derecho).</v>
      </c>
      <c r="I240" s="113">
        <f>VLOOKUP(B240,'PA GPS 2026 '!$E$4:$V$461,13,0)</f>
        <v>1</v>
      </c>
      <c r="J240" s="113" t="str">
        <f>VLOOKUP(B240,'PA GPS 2026 '!$E$4:$V$461,14,0)</f>
        <v>Númerica</v>
      </c>
      <c r="K240" s="114">
        <f>VLOOKUP(B240,'PA GPS 2026 '!$E$4:$V$461,16,0)</f>
        <v>46041</v>
      </c>
      <c r="L240" s="114">
        <f>VLOOKUP(B240,'PA GPS 2026 '!$E$4:$V$461,17,0)</f>
        <v>46377</v>
      </c>
      <c r="M240" s="113" t="str">
        <f>VLOOKUP(B240,'PA GPS 2026 '!$E$4:$V$461,18,0)</f>
        <v>4000-DESPACHO DEL SUPERINTENDENTE DELEGADO PARA ASUNTOS JURISDICCIONALES</v>
      </c>
    </row>
    <row r="241" spans="1:13" s="8" customFormat="1" ht="48" customHeight="1" thickBot="1" x14ac:dyDescent="0.3">
      <c r="A241" s="133" t="str">
        <f>VLOOKUP(B241,'PA GPS 2026 '!$A$4:$D$461,4,0)</f>
        <v>Actividad propia</v>
      </c>
      <c r="B241" s="12" t="s">
        <v>325</v>
      </c>
      <c r="C241" s="194"/>
      <c r="D241" s="194" t="str">
        <f>VLOOKUP(B241,'PA GPS 2026 '!$E$4:$V$461,3,0)</f>
        <v>N/A</v>
      </c>
      <c r="E241" s="194" t="str">
        <f>VLOOKUP(B241,'PA GPS 2026 '!$E$4:$V$461,4,0)</f>
        <v>N/A</v>
      </c>
      <c r="F241" s="194" t="str">
        <f>VLOOKUP(B241,'PA GPS 2026 '!$E$4:$V$461,5,0)</f>
        <v>N/A</v>
      </c>
      <c r="G241" s="194" t="str">
        <f>VLOOKUP(B241,'PA GPS 2026 '!$E$4:$V$461,8,0)</f>
        <v>N/A</v>
      </c>
      <c r="H241" s="113" t="str">
        <f>VLOOKUP(B241,'PA GPS 2026 '!$E$4:$V$461,11,0)</f>
        <v>Realizar mesa de trabajo con el Ministerio de Justicia y del Derecho, para presentar el proyecto del Centro de Conciliación , Arbitraje y Amigable Composición  en materia de consumo, competencia desleal y propiedad industrial (listado de asistencia).</v>
      </c>
      <c r="I241" s="113">
        <f>VLOOKUP(B241,'PA GPS 2026 '!$E$4:$V$461,13,0)</f>
        <v>1</v>
      </c>
      <c r="J241" s="113" t="str">
        <f>VLOOKUP(B241,'PA GPS 2026 '!$E$4:$V$461,14,0)</f>
        <v>Númerica</v>
      </c>
      <c r="K241" s="114">
        <f>VLOOKUP(B241,'PA GPS 2026 '!$E$4:$V$461,16,0)</f>
        <v>46041</v>
      </c>
      <c r="L241" s="114">
        <f>VLOOKUP(B241,'PA GPS 2026 '!$E$4:$V$461,17,0)</f>
        <v>46142</v>
      </c>
      <c r="M241" s="113" t="str">
        <f>VLOOKUP(B241,'PA GPS 2026 '!$E$4:$V$461,18,0)</f>
        <v>4000-DESPACHO DEL SUPERINTENDENTE DELEGADO PARA ASUNTOS JURISDICCIONALES</v>
      </c>
    </row>
    <row r="242" spans="1:13" s="8" customFormat="1" ht="48" customHeight="1" thickBot="1" x14ac:dyDescent="0.3">
      <c r="A242" s="133" t="str">
        <f>VLOOKUP(B242,'PA GPS 2026 '!$A$4:$D$461,4,0)</f>
        <v>Actividad propia</v>
      </c>
      <c r="B242" s="12" t="s">
        <v>1403</v>
      </c>
      <c r="C242" s="196"/>
      <c r="D242" s="196" t="str">
        <f>VLOOKUP(B242,'PA GPS 2026 '!$E$4:$V$461,3,0)</f>
        <v>N/A</v>
      </c>
      <c r="E242" s="196" t="str">
        <f>VLOOKUP(B242,'PA GPS 2026 '!$E$4:$V$461,4,0)</f>
        <v>N/A</v>
      </c>
      <c r="F242" s="196" t="str">
        <f>VLOOKUP(B242,'PA GPS 2026 '!$E$4:$V$461,5,0)</f>
        <v>N/A</v>
      </c>
      <c r="G242" s="196" t="str">
        <f>VLOOKUP(B242,'PA GPS 2026 '!$E$4:$V$461,8,0)</f>
        <v>N/A</v>
      </c>
      <c r="H242" s="113" t="str">
        <f>VLOOKUP(B242,'PA GPS 2026 '!$E$4:$V$461,11,0)</f>
        <v>Aprobar por parte del Ministerio de Justicia y del Derecho del Centro de Conciliación , Arbitraje y Amigable Composición  en materia de consumo, competencia desleal y propiedad industrial (Resolución de aprobación).</v>
      </c>
      <c r="I242" s="113">
        <f>VLOOKUP(B242,'PA GPS 2026 '!$E$4:$V$461,13,0)</f>
        <v>1</v>
      </c>
      <c r="J242" s="113" t="str">
        <f>VLOOKUP(B242,'PA GPS 2026 '!$E$4:$V$461,14,0)</f>
        <v>Númerica</v>
      </c>
      <c r="K242" s="114">
        <f>VLOOKUP(B242,'PA GPS 2026 '!$E$4:$V$461,16,0)</f>
        <v>46116</v>
      </c>
      <c r="L242" s="114">
        <f>VLOOKUP(B242,'PA GPS 2026 '!$E$4:$V$461,17,0)</f>
        <v>46377</v>
      </c>
      <c r="M242" s="113" t="str">
        <f>VLOOKUP(B242,'PA GPS 2026 '!$E$4:$V$461,18,0)</f>
        <v>4000-DESPACHO DEL SUPERINTENDENTE DELEGADO PARA ASUNTOS JURISDICCIONALES</v>
      </c>
    </row>
    <row r="243" spans="1:13" s="8" customFormat="1" ht="48" customHeight="1" thickBot="1" x14ac:dyDescent="0.3">
      <c r="A243" s="133" t="str">
        <f>VLOOKUP(B243,'PA GPS 2026 '!$A$4:$D$461,4,0)</f>
        <v>Producto</v>
      </c>
      <c r="B243" s="12" t="s">
        <v>387</v>
      </c>
      <c r="C243" s="195" t="str">
        <f>VLOOKUP(B243,'PA GPS 2026 '!$E$4:$V$461,10,0)</f>
        <v>PND - 4-04-1-c- Transformación productiva, internacionalización y acción climática - Políticas de competencia, consumidor e infraestructura de la calidad modernas</v>
      </c>
      <c r="D243" s="195" t="str">
        <f>VLOOKUP(B243,'PA GPS 2026 '!$E$4:$V$461,3,0)</f>
        <v xml:space="preserve">Promover el enfoque preventivo, diferencial y territorial en el que hacer misional de la entidad 
</v>
      </c>
      <c r="E243" s="195" t="str">
        <f>VLOOKUP(B243,'PA GPS 2026 '!$E$4:$V$461,4,0)</f>
        <v xml:space="preserve">Cumplimiento de productos del PAI asociados a Promover el enfoque preventivo, diferencial y territorial en el que hacer misional de la entidad 
</v>
      </c>
      <c r="F243" s="195" t="str">
        <f>VLOOKUP(B243,'PA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43" s="195" t="str">
        <f>VLOOKUP(B243,'PA GPS 2026 '!$E$4:$V$461,8,0)</f>
        <v>C-3503-0200-21-40401c</v>
      </c>
      <c r="H243" s="113" t="str">
        <f>VLOOKUP(B243,'PA GPS 2026 '!$E$4:$V$461,11,0)</f>
        <v>Campañas de control preventivo en metrología legal en los sectores de hidrocarburos o productos preempacados (Informe con análisis del desarrollo de la campaña)</v>
      </c>
      <c r="I243" s="113">
        <f>VLOOKUP(B243,'PA GPS 2026 '!$E$4:$V$461,13,0)</f>
        <v>3</v>
      </c>
      <c r="J243" s="113" t="str">
        <f>VLOOKUP(B243,'PA GPS 2026 '!$E$4:$V$461,14,0)</f>
        <v>Númerica</v>
      </c>
      <c r="K243" s="114">
        <f>VLOOKUP(B243,'PA GPS 2026 '!$E$4:$V$461,16,0)</f>
        <v>46035</v>
      </c>
      <c r="L243" s="114">
        <f>VLOOKUP(B243,'PA GPS 2026 '!$E$4:$V$461,17,0)</f>
        <v>46379</v>
      </c>
      <c r="M243" s="113" t="str">
        <f>VLOOKUP(B243,'PA GPS 2026 '!$E$4:$V$461,18,0)</f>
        <v>6000-DESPACHO DEL SUPERINTENDENTE DELEGADO PARA EL CONTROL Y VERIFICACIÓN DE REGLAMENTOS TÉCNICOS Y METROLOGÍA LEGAL</v>
      </c>
    </row>
    <row r="244" spans="1:13" s="8" customFormat="1" ht="48" customHeight="1" thickBot="1" x14ac:dyDescent="0.3">
      <c r="A244" s="133" t="str">
        <f>VLOOKUP(B244,'PA GPS 2026 '!$A$4:$D$461,4,0)</f>
        <v>Actividad propia</v>
      </c>
      <c r="B244" s="12" t="s">
        <v>388</v>
      </c>
      <c r="C244" s="194"/>
      <c r="D244" s="194" t="str">
        <f>VLOOKUP(B244,'PA GPS 2026 '!$E$4:$V$461,3,0)</f>
        <v>N/A</v>
      </c>
      <c r="E244" s="194" t="str">
        <f>VLOOKUP(B244,'PA GPS 2026 '!$E$4:$V$461,4,0)</f>
        <v>N/A</v>
      </c>
      <c r="F244" s="194" t="str">
        <f>VLOOKUP(B244,'PA GPS 2026 '!$E$4:$V$461,5,0)</f>
        <v>N/A</v>
      </c>
      <c r="G244" s="194" t="str">
        <f>VLOOKUP(B244,'PA GPS 2026 '!$E$4:$V$461,8,0)</f>
        <v>N/A</v>
      </c>
      <c r="H244" s="113" t="str">
        <f>VLOOKUP(B244,'PA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44" s="113">
        <f>VLOOKUP(B244,'PA GPS 2026 '!$E$4:$V$461,13,0)</f>
        <v>3</v>
      </c>
      <c r="J244" s="113" t="str">
        <f>VLOOKUP(B244,'PA GPS 2026 '!$E$4:$V$461,14,0)</f>
        <v>Númerica</v>
      </c>
      <c r="K244" s="114">
        <f>VLOOKUP(B244,'PA GPS 2026 '!$E$4:$V$461,16,0)</f>
        <v>46035</v>
      </c>
      <c r="L244" s="114">
        <f>VLOOKUP(B244,'PA GPS 2026 '!$E$4:$V$461,17,0)</f>
        <v>46087</v>
      </c>
      <c r="M244" s="113" t="str">
        <f>VLOOKUP(B244,'PA GPS 2026 '!$E$4:$V$461,18,0)</f>
        <v>6000-DESPACHO DEL SUPERINTENDENTE DELEGADO PARA EL CONTROL Y VERIFICACIÓN DE REGLAMENTOS TÉCNICOS Y METROLOGÍA LEGAL</v>
      </c>
    </row>
    <row r="245" spans="1:13" s="8" customFormat="1" ht="48" customHeight="1" thickBot="1" x14ac:dyDescent="0.3">
      <c r="A245" s="133" t="str">
        <f>VLOOKUP(B245,'PA GPS 2026 '!$A$4:$D$461,4,0)</f>
        <v>Actividad propia</v>
      </c>
      <c r="B245" s="12" t="s">
        <v>389</v>
      </c>
      <c r="C245" s="194"/>
      <c r="D245" s="194" t="str">
        <f>VLOOKUP(B245,'PA GPS 2026 '!$E$4:$V$461,3,0)</f>
        <v>N/A</v>
      </c>
      <c r="E245" s="194" t="str">
        <f>VLOOKUP(B245,'PA GPS 2026 '!$E$4:$V$461,4,0)</f>
        <v>N/A</v>
      </c>
      <c r="F245" s="194" t="str">
        <f>VLOOKUP(B245,'PA GPS 2026 '!$E$4:$V$461,5,0)</f>
        <v>N/A</v>
      </c>
      <c r="G245" s="194" t="str">
        <f>VLOOKUP(B245,'PA GPS 2026 '!$E$4:$V$461,8,0)</f>
        <v>N/A</v>
      </c>
      <c r="H245" s="113" t="str">
        <f>VLOOKUP(B245,'PA GPS 2026 '!$E$4:$V$461,11,0)</f>
        <v>Establecer el cronograma de visitas y requerimientos de cada una de las campañas en los sectores definidos (Cronograma)</v>
      </c>
      <c r="I245" s="113">
        <f>VLOOKUP(B245,'PA GPS 2026 '!$E$4:$V$461,13,0)</f>
        <v>3</v>
      </c>
      <c r="J245" s="113" t="str">
        <f>VLOOKUP(B245,'PA GPS 2026 '!$E$4:$V$461,14,0)</f>
        <v>Númerica</v>
      </c>
      <c r="K245" s="114">
        <f>VLOOKUP(B245,'PA GPS 2026 '!$E$4:$V$461,16,0)</f>
        <v>46069</v>
      </c>
      <c r="L245" s="114">
        <f>VLOOKUP(B245,'PA GPS 2026 '!$E$4:$V$461,17,0)</f>
        <v>46087</v>
      </c>
      <c r="M245" s="113" t="str">
        <f>VLOOKUP(B245,'PA GPS 2026 '!$E$4:$V$461,18,0)</f>
        <v>6000-DESPACHO DEL SUPERINTENDENTE DELEGADO PARA EL CONTROL Y VERIFICACIÓN DE REGLAMENTOS TÉCNICOS Y METROLOGÍA LEGAL</v>
      </c>
    </row>
    <row r="246" spans="1:13" s="8" customFormat="1" ht="39" thickBot="1" x14ac:dyDescent="0.3">
      <c r="A246" s="133" t="str">
        <f>VLOOKUP(B246,'PA GPS 2026 '!$A$4:$D$461,4,0)</f>
        <v>Actividad propia</v>
      </c>
      <c r="B246" s="12" t="s">
        <v>390</v>
      </c>
      <c r="C246" s="194"/>
      <c r="D246" s="194" t="str">
        <f>VLOOKUP(B246,'PA GPS 2026 '!$E$4:$V$461,3,0)</f>
        <v>N/A</v>
      </c>
      <c r="E246" s="194" t="str">
        <f>VLOOKUP(B246,'PA GPS 2026 '!$E$4:$V$461,4,0)</f>
        <v>N/A</v>
      </c>
      <c r="F246" s="194" t="str">
        <f>VLOOKUP(B246,'PA GPS 2026 '!$E$4:$V$461,5,0)</f>
        <v>N/A</v>
      </c>
      <c r="G246" s="194" t="str">
        <f>VLOOKUP(B246,'PA GPS 2026 '!$E$4:$V$461,8,0)</f>
        <v>N/A</v>
      </c>
      <c r="H246" s="113" t="str">
        <f>VLOOKUP(B246,'PA GPS 2026 '!$E$4:$V$461,11,0)</f>
        <v>Ejecutar el cronograma de visitas y requerimientos (Seguimiento al cronograma/Plan de trabajo)</v>
      </c>
      <c r="I246" s="113">
        <f>VLOOKUP(B246,'PA GPS 2026 '!$E$4:$V$461,13,0)</f>
        <v>100</v>
      </c>
      <c r="J246" s="113" t="str">
        <f>VLOOKUP(B246,'PA GPS 2026 '!$E$4:$V$461,14,0)</f>
        <v>Porcentual</v>
      </c>
      <c r="K246" s="114">
        <f>VLOOKUP(B246,'PA GPS 2026 '!$E$4:$V$461,16,0)</f>
        <v>46090</v>
      </c>
      <c r="L246" s="114">
        <f>VLOOKUP(B246,'PA GPS 2026 '!$E$4:$V$461,17,0)</f>
        <v>46374</v>
      </c>
      <c r="M246" s="113" t="str">
        <f>VLOOKUP(B246,'PA GPS 2026 '!$E$4:$V$461,18,0)</f>
        <v>6000-DESPACHO DEL SUPERINTENDENTE DELEGADO PARA EL CONTROL Y VERIFICACIÓN DE REGLAMENTOS TÉCNICOS Y METROLOGÍA LEGAL</v>
      </c>
    </row>
    <row r="247" spans="1:13" s="8" customFormat="1" ht="48" customHeight="1" thickBot="1" x14ac:dyDescent="0.3">
      <c r="A247" s="133" t="str">
        <f>VLOOKUP(B247,'PA GPS 2026 '!$A$4:$D$461,4,0)</f>
        <v>Actividad propia</v>
      </c>
      <c r="B247" s="12" t="s">
        <v>392</v>
      </c>
      <c r="C247" s="196"/>
      <c r="D247" s="196" t="str">
        <f>VLOOKUP(B247,'PA GPS 2026 '!$E$4:$V$461,3,0)</f>
        <v>N/A</v>
      </c>
      <c r="E247" s="196" t="str">
        <f>VLOOKUP(B247,'PA GPS 2026 '!$E$4:$V$461,4,0)</f>
        <v>N/A</v>
      </c>
      <c r="F247" s="196" t="str">
        <f>VLOOKUP(B247,'PA GPS 2026 '!$E$4:$V$461,5,0)</f>
        <v>N/A</v>
      </c>
      <c r="G247" s="196" t="str">
        <f>VLOOKUP(B247,'PA GPS 2026 '!$E$4:$V$461,8,0)</f>
        <v>N/A</v>
      </c>
      <c r="H247" s="113" t="str">
        <f>VLOOKUP(B247,'PA GPS 2026 '!$E$4:$V$461,11,0)</f>
        <v>Realizar el análisis del desarrollo de la campaña (Informe con análisis del desarrollo de la campaña)</v>
      </c>
      <c r="I247" s="113">
        <f>VLOOKUP(B247,'PA GPS 2026 '!$E$4:$V$461,13,0)</f>
        <v>3</v>
      </c>
      <c r="J247" s="113" t="str">
        <f>VLOOKUP(B247,'PA GPS 2026 '!$E$4:$V$461,14,0)</f>
        <v>Númerica</v>
      </c>
      <c r="K247" s="114">
        <f>VLOOKUP(B247,'PA GPS 2026 '!$E$4:$V$461,16,0)</f>
        <v>46142</v>
      </c>
      <c r="L247" s="114">
        <f>VLOOKUP(B247,'PA GPS 2026 '!$E$4:$V$461,17,0)</f>
        <v>46379</v>
      </c>
      <c r="M247" s="113" t="str">
        <f>VLOOKUP(B247,'PA GPS 2026 '!$E$4:$V$461,18,0)</f>
        <v>6000-DESPACHO DEL SUPERINTENDENTE DELEGADO PARA EL CONTROL Y VERIFICACIÓN DE REGLAMENTOS TÉCNICOS Y METROLOGÍA LEGAL</v>
      </c>
    </row>
    <row r="248" spans="1:13" s="8" customFormat="1" ht="48" customHeight="1" thickBot="1" x14ac:dyDescent="0.3">
      <c r="A248" s="133" t="str">
        <f>VLOOKUP(B248,'PA GPS 2026 '!$A$4:$D$461,4,0)</f>
        <v>Producto</v>
      </c>
      <c r="B248" s="12" t="s">
        <v>393</v>
      </c>
      <c r="C248" s="195" t="str">
        <f>VLOOKUP(B248,'PA GPS 2026 '!$E$4:$V$461,10,0)</f>
        <v>PND - 4-04-1-c- Transformación productiva, internacionalización y acción climática - Políticas de competencia, consumidor e infraestructura de la calidad modernas</v>
      </c>
      <c r="D248" s="195" t="str">
        <f>VLOOKUP(B248,'PA GPS 2026 '!$E$4:$V$461,3,0)</f>
        <v xml:space="preserve">Promover el enfoque preventivo, diferencial y territorial en el que hacer misional de la entidad 
</v>
      </c>
      <c r="E248" s="195" t="str">
        <f>VLOOKUP(B248,'PA GPS 2026 '!$E$4:$V$461,4,0)</f>
        <v xml:space="preserve">Cumplimiento de productos del PAI asociados a Promover el enfoque preventivo, diferencial y territorial en el que hacer misional de la entidad 
</v>
      </c>
      <c r="F248" s="195" t="str">
        <f>VLOOKUP(B248,'PA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48" s="195" t="str">
        <f>VLOOKUP(B248,'PA GPS 2026 '!$E$4:$V$461,8,0)</f>
        <v>C-3503-0200-21-40401c</v>
      </c>
      <c r="H248" s="113" t="str">
        <f>VLOOKUP(B248,'PA GPS 2026 '!$E$4:$V$461,11,0)</f>
        <v>Campañas de control preventivo en reglamentos técnicos en los temas de electricidad, seguridad vial, hogar, construcción, productos o sector de hidrocarburos</v>
      </c>
      <c r="I248" s="113">
        <f>VLOOKUP(B248,'PA GPS 2026 '!$E$4:$V$461,13,0)</f>
        <v>3</v>
      </c>
      <c r="J248" s="113" t="str">
        <f>VLOOKUP(B248,'PA GPS 2026 '!$E$4:$V$461,14,0)</f>
        <v>Númerica</v>
      </c>
      <c r="K248" s="114">
        <f>VLOOKUP(B248,'PA GPS 2026 '!$E$4:$V$461,16,0)</f>
        <v>46035</v>
      </c>
      <c r="L248" s="114">
        <f>VLOOKUP(B248,'PA GPS 2026 '!$E$4:$V$461,17,0)</f>
        <v>46379</v>
      </c>
      <c r="M248" s="113" t="str">
        <f>VLOOKUP(B248,'PA GPS 2026 '!$E$4:$V$461,18,0)</f>
        <v>6000-DESPACHO DEL SUPERINTENDENTE DELEGADO PARA EL CONTROL Y VERIFICACIÓN DE REGLAMENTOS TÉCNICOS Y METROLOGÍA LEGAL</v>
      </c>
    </row>
    <row r="249" spans="1:13" s="8" customFormat="1" ht="39" thickBot="1" x14ac:dyDescent="0.3">
      <c r="A249" s="133" t="str">
        <f>VLOOKUP(B249,'PA GPS 2026 '!$A$4:$D$461,4,0)</f>
        <v>Actividad propia</v>
      </c>
      <c r="B249" s="12" t="s">
        <v>394</v>
      </c>
      <c r="C249" s="194"/>
      <c r="D249" s="194" t="str">
        <f>VLOOKUP(B249,'PA GPS 2026 '!$E$4:$V$461,3,0)</f>
        <v>N/A</v>
      </c>
      <c r="E249" s="194" t="str">
        <f>VLOOKUP(B249,'PA GPS 2026 '!$E$4:$V$461,4,0)</f>
        <v>N/A</v>
      </c>
      <c r="F249" s="194" t="str">
        <f>VLOOKUP(B249,'PA GPS 2026 '!$E$4:$V$461,5,0)</f>
        <v>N/A</v>
      </c>
      <c r="G249" s="194" t="str">
        <f>VLOOKUP(B249,'PA GPS 2026 '!$E$4:$V$461,8,0)</f>
        <v>N/A</v>
      </c>
      <c r="H249" s="113" t="str">
        <f>VLOOKUP(B249,'PA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49" s="113">
        <f>VLOOKUP(B249,'PA GPS 2026 '!$E$4:$V$461,13,0)</f>
        <v>3</v>
      </c>
      <c r="J249" s="113" t="str">
        <f>VLOOKUP(B249,'PA GPS 2026 '!$E$4:$V$461,14,0)</f>
        <v>Númerica</v>
      </c>
      <c r="K249" s="114">
        <f>VLOOKUP(B249,'PA GPS 2026 '!$E$4:$V$461,16,0)</f>
        <v>46035</v>
      </c>
      <c r="L249" s="114">
        <f>VLOOKUP(B249,'PA GPS 2026 '!$E$4:$V$461,17,0)</f>
        <v>46087</v>
      </c>
      <c r="M249" s="113" t="str">
        <f>VLOOKUP(B249,'PA GPS 2026 '!$E$4:$V$461,18,0)</f>
        <v>6000-DESPACHO DEL SUPERINTENDENTE DELEGADO PARA EL CONTROL Y VERIFICACIÓN DE REGLAMENTOS TÉCNICOS Y METROLOGÍA LEGAL</v>
      </c>
    </row>
    <row r="250" spans="1:13" s="8" customFormat="1" ht="48" customHeight="1" thickBot="1" x14ac:dyDescent="0.3">
      <c r="A250" s="133" t="str">
        <f>VLOOKUP(B250,'PA GPS 2026 '!$A$4:$D$461,4,0)</f>
        <v>Actividad propia</v>
      </c>
      <c r="B250" s="12" t="s">
        <v>395</v>
      </c>
      <c r="C250" s="194"/>
      <c r="D250" s="194" t="str">
        <f>VLOOKUP(B250,'PA GPS 2026 '!$E$4:$V$461,3,0)</f>
        <v>N/A</v>
      </c>
      <c r="E250" s="194" t="str">
        <f>VLOOKUP(B250,'PA GPS 2026 '!$E$4:$V$461,4,0)</f>
        <v>N/A</v>
      </c>
      <c r="F250" s="194" t="str">
        <f>VLOOKUP(B250,'PA GPS 2026 '!$E$4:$V$461,5,0)</f>
        <v>N/A</v>
      </c>
      <c r="G250" s="194" t="str">
        <f>VLOOKUP(B250,'PA GPS 2026 '!$E$4:$V$461,8,0)</f>
        <v>N/A</v>
      </c>
      <c r="H250" s="113" t="str">
        <f>VLOOKUP(B250,'PA GPS 2026 '!$E$4:$V$461,11,0)</f>
        <v>Establecer el cronograma de visitas y requerimientos de cada una de las campañas en los sectores definidos (Cronograma)</v>
      </c>
      <c r="I250" s="113">
        <f>VLOOKUP(B250,'PA GPS 2026 '!$E$4:$V$461,13,0)</f>
        <v>3</v>
      </c>
      <c r="J250" s="113" t="str">
        <f>VLOOKUP(B250,'PA GPS 2026 '!$E$4:$V$461,14,0)</f>
        <v>Númerica</v>
      </c>
      <c r="K250" s="114">
        <f>VLOOKUP(B250,'PA GPS 2026 '!$E$4:$V$461,16,0)</f>
        <v>46069</v>
      </c>
      <c r="L250" s="114">
        <f>VLOOKUP(B250,'PA GPS 2026 '!$E$4:$V$461,17,0)</f>
        <v>46087</v>
      </c>
      <c r="M250" s="113" t="str">
        <f>VLOOKUP(B250,'PA GPS 2026 '!$E$4:$V$461,18,0)</f>
        <v>6000-DESPACHO DEL SUPERINTENDENTE DELEGADO PARA EL CONTROL Y VERIFICACIÓN DE REGLAMENTOS TÉCNICOS Y METROLOGÍA LEGAL</v>
      </c>
    </row>
    <row r="251" spans="1:13" s="8" customFormat="1" ht="48" customHeight="1" thickBot="1" x14ac:dyDescent="0.3">
      <c r="A251" s="133" t="str">
        <f>VLOOKUP(B251,'PA GPS 2026 '!$A$4:$D$461,4,0)</f>
        <v>Actividad propia</v>
      </c>
      <c r="B251" s="12" t="s">
        <v>396</v>
      </c>
      <c r="C251" s="194"/>
      <c r="D251" s="194" t="str">
        <f>VLOOKUP(B251,'PA GPS 2026 '!$E$4:$V$461,3,0)</f>
        <v>N/A</v>
      </c>
      <c r="E251" s="194" t="str">
        <f>VLOOKUP(B251,'PA GPS 2026 '!$E$4:$V$461,4,0)</f>
        <v>N/A</v>
      </c>
      <c r="F251" s="194" t="str">
        <f>VLOOKUP(B251,'PA GPS 2026 '!$E$4:$V$461,5,0)</f>
        <v>N/A</v>
      </c>
      <c r="G251" s="194" t="str">
        <f>VLOOKUP(B251,'PA GPS 2026 '!$E$4:$V$461,8,0)</f>
        <v>N/A</v>
      </c>
      <c r="H251" s="113" t="str">
        <f>VLOOKUP(B251,'PA GPS 2026 '!$E$4:$V$461,11,0)</f>
        <v>Ejecutar el cronograma de visitas y requerimientos (Seguimiento al cronograma/Plan de trabajo)</v>
      </c>
      <c r="I251" s="113">
        <f>VLOOKUP(B251,'PA GPS 2026 '!$E$4:$V$461,13,0)</f>
        <v>100</v>
      </c>
      <c r="J251" s="113" t="str">
        <f>VLOOKUP(B251,'PA GPS 2026 '!$E$4:$V$461,14,0)</f>
        <v>Porcentual</v>
      </c>
      <c r="K251" s="114">
        <f>VLOOKUP(B251,'PA GPS 2026 '!$E$4:$V$461,16,0)</f>
        <v>46090</v>
      </c>
      <c r="L251" s="114">
        <f>VLOOKUP(B251,'PA GPS 2026 '!$E$4:$V$461,17,0)</f>
        <v>46374</v>
      </c>
      <c r="M251" s="113" t="str">
        <f>VLOOKUP(B251,'PA GPS 2026 '!$E$4:$V$461,18,0)</f>
        <v>6000-DESPACHO DEL SUPERINTENDENTE DELEGADO PARA EL CONTROL Y VERIFICACIÓN DE REGLAMENTOS TÉCNICOS Y METROLOGÍA LEGAL</v>
      </c>
    </row>
    <row r="252" spans="1:13" s="8" customFormat="1" ht="48" customHeight="1" thickBot="1" x14ac:dyDescent="0.3">
      <c r="A252" s="133" t="str">
        <f>VLOOKUP(B252,'PA GPS 2026 '!$A$4:$D$461,4,0)</f>
        <v>Actividad propia</v>
      </c>
      <c r="B252" s="12" t="s">
        <v>397</v>
      </c>
      <c r="C252" s="196"/>
      <c r="D252" s="196" t="str">
        <f>VLOOKUP(B252,'PA GPS 2026 '!$E$4:$V$461,3,0)</f>
        <v>N/A</v>
      </c>
      <c r="E252" s="196" t="str">
        <f>VLOOKUP(B252,'PA GPS 2026 '!$E$4:$V$461,4,0)</f>
        <v>N/A</v>
      </c>
      <c r="F252" s="196" t="str">
        <f>VLOOKUP(B252,'PA GPS 2026 '!$E$4:$V$461,5,0)</f>
        <v>N/A</v>
      </c>
      <c r="G252" s="196" t="str">
        <f>VLOOKUP(B252,'PA GPS 2026 '!$E$4:$V$461,8,0)</f>
        <v>N/A</v>
      </c>
      <c r="H252" s="113" t="str">
        <f>VLOOKUP(B252,'PA GPS 2026 '!$E$4:$V$461,11,0)</f>
        <v>Realizar el análisis del desarrollo de la campaña (Informe con análisis del desarrollo de la campaña)</v>
      </c>
      <c r="I252" s="113">
        <f>VLOOKUP(B252,'PA GPS 2026 '!$E$4:$V$461,13,0)</f>
        <v>3</v>
      </c>
      <c r="J252" s="113" t="str">
        <f>VLOOKUP(B252,'PA GPS 2026 '!$E$4:$V$461,14,0)</f>
        <v>Númerica</v>
      </c>
      <c r="K252" s="114">
        <f>VLOOKUP(B252,'PA GPS 2026 '!$E$4:$V$461,16,0)</f>
        <v>46142</v>
      </c>
      <c r="L252" s="114">
        <f>VLOOKUP(B252,'PA GPS 2026 '!$E$4:$V$461,17,0)</f>
        <v>46379</v>
      </c>
      <c r="M252" s="113" t="str">
        <f>VLOOKUP(B252,'PA GPS 2026 '!$E$4:$V$461,18,0)</f>
        <v>6000-DESPACHO DEL SUPERINTENDENTE DELEGADO PARA EL CONTROL Y VERIFICACIÓN DE REGLAMENTOS TÉCNICOS Y METROLOGÍA LEGAL</v>
      </c>
    </row>
    <row r="253" spans="1:13" s="8" customFormat="1" ht="39" thickBot="1" x14ac:dyDescent="0.3">
      <c r="A253" s="133" t="str">
        <f>VLOOKUP(B253,'PA GPS 2026 '!$A$4:$D$461,4,0)</f>
        <v>Producto</v>
      </c>
      <c r="B253" s="12" t="s">
        <v>398</v>
      </c>
      <c r="C253" s="195" t="str">
        <f>VLOOKUP(B253,'PA GPS 2026 '!$E$4:$V$461,10,0)</f>
        <v>PND - 4-04-1-c- Transformación productiva, internacionalización y acción climática - Políticas de competencia, consumidor e infraestructura de la calidad modernas</v>
      </c>
      <c r="D253" s="195" t="str">
        <f>VLOOKUP(B253,'PA GPS 2026 '!$E$4:$V$461,3,0)</f>
        <v xml:space="preserve">Promover el enfoque preventivo, diferencial y territorial en el que hacer misional de la entidad 
</v>
      </c>
      <c r="E253" s="195" t="str">
        <f>VLOOKUP(B253,'PA GPS 2026 '!$E$4:$V$461,4,0)</f>
        <v xml:space="preserve">Cumplimiento de productos del PAI asociados a Promover el enfoque preventivo, diferencial y territorial en el que hacer misional de la entidad 
</v>
      </c>
      <c r="F253" s="195" t="str">
        <f>VLOOKUP(B253,'PA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3" s="195" t="str">
        <f>VLOOKUP(B253,'PA GPS 2026 '!$E$4:$V$461,8,0)</f>
        <v>C-3503-0200-21-40401c</v>
      </c>
      <c r="H253" s="113" t="str">
        <f>VLOOKUP(B253,'PA GPS 2026 '!$E$4:$V$461,11,0)</f>
        <v>Campañas de control preventivo en control de precios en los sectores de hidrocarburos, medicamentos o leche cruda.</v>
      </c>
      <c r="I253" s="113">
        <f>VLOOKUP(B253,'PA GPS 2026 '!$E$4:$V$461,13,0)</f>
        <v>3</v>
      </c>
      <c r="J253" s="113" t="str">
        <f>VLOOKUP(B253,'PA GPS 2026 '!$E$4:$V$461,14,0)</f>
        <v>Númerica</v>
      </c>
      <c r="K253" s="114">
        <f>VLOOKUP(B253,'PA GPS 2026 '!$E$4:$V$461,16,0)</f>
        <v>46035</v>
      </c>
      <c r="L253" s="114">
        <f>VLOOKUP(B253,'PA GPS 2026 '!$E$4:$V$461,17,0)</f>
        <v>46379</v>
      </c>
      <c r="M253" s="113" t="str">
        <f>VLOOKUP(B253,'PA GPS 2026 '!$E$4:$V$461,18,0)</f>
        <v>6000-DESPACHO DEL SUPERINTENDENTE DELEGADO PARA EL CONTROL Y VERIFICACIÓN DE REGLAMENTOS TÉCNICOS Y METROLOGÍA LEGAL</v>
      </c>
    </row>
    <row r="254" spans="1:13" s="8" customFormat="1" ht="48" customHeight="1" thickBot="1" x14ac:dyDescent="0.3">
      <c r="A254" s="133" t="str">
        <f>VLOOKUP(B254,'PA GPS 2026 '!$A$4:$D$461,4,0)</f>
        <v>Actividad propia</v>
      </c>
      <c r="B254" s="12" t="s">
        <v>399</v>
      </c>
      <c r="C254" s="194"/>
      <c r="D254" s="194" t="str">
        <f>VLOOKUP(B254,'PA GPS 2026 '!$E$4:$V$461,3,0)</f>
        <v>N/A</v>
      </c>
      <c r="E254" s="194" t="str">
        <f>VLOOKUP(B254,'PA GPS 2026 '!$E$4:$V$461,4,0)</f>
        <v>N/A</v>
      </c>
      <c r="F254" s="194" t="str">
        <f>VLOOKUP(B254,'PA GPS 2026 '!$E$4:$V$461,5,0)</f>
        <v>N/A</v>
      </c>
      <c r="G254" s="194" t="str">
        <f>VLOOKUP(B254,'PA GPS 2026 '!$E$4:$V$461,8,0)</f>
        <v>N/A</v>
      </c>
      <c r="H254" s="113" t="str">
        <f>VLOOKUP(B254,'PA GPS 2026 '!$E$4:$V$461,11,0)</f>
        <v>Planificar las campañas: incluye la definición del objetivo, alcance (regiones, municipios, establecimientos de comercio y fabricantes o importadores que serán abarcados por la campaña), metas  e indicadores de medición. (Documento con la planificación de la campaña)</v>
      </c>
      <c r="I254" s="113">
        <f>VLOOKUP(B254,'PA GPS 2026 '!$E$4:$V$461,13,0)</f>
        <v>3</v>
      </c>
      <c r="J254" s="113" t="str">
        <f>VLOOKUP(B254,'PA GPS 2026 '!$E$4:$V$461,14,0)</f>
        <v>Númerica</v>
      </c>
      <c r="K254" s="114">
        <f>VLOOKUP(B254,'PA GPS 2026 '!$E$4:$V$461,16,0)</f>
        <v>46035</v>
      </c>
      <c r="L254" s="114">
        <f>VLOOKUP(B254,'PA GPS 2026 '!$E$4:$V$461,17,0)</f>
        <v>46087</v>
      </c>
      <c r="M254" s="113" t="str">
        <f>VLOOKUP(B254,'PA GPS 2026 '!$E$4:$V$461,18,0)</f>
        <v>6000-DESPACHO DEL SUPERINTENDENTE DELEGADO PARA EL CONTROL Y VERIFICACIÓN DE REGLAMENTOS TÉCNICOS Y METROLOGÍA LEGAL</v>
      </c>
    </row>
    <row r="255" spans="1:13" s="8" customFormat="1" ht="48" customHeight="1" thickBot="1" x14ac:dyDescent="0.3">
      <c r="A255" s="133" t="str">
        <f>VLOOKUP(B255,'PA GPS 2026 '!$A$4:$D$461,4,0)</f>
        <v>Actividad propia</v>
      </c>
      <c r="B255" s="12" t="s">
        <v>400</v>
      </c>
      <c r="C255" s="194"/>
      <c r="D255" s="194" t="str">
        <f>VLOOKUP(B255,'PA GPS 2026 '!$E$4:$V$461,3,0)</f>
        <v>N/A</v>
      </c>
      <c r="E255" s="194" t="str">
        <f>VLOOKUP(B255,'PA GPS 2026 '!$E$4:$V$461,4,0)</f>
        <v>N/A</v>
      </c>
      <c r="F255" s="194" t="str">
        <f>VLOOKUP(B255,'PA GPS 2026 '!$E$4:$V$461,5,0)</f>
        <v>N/A</v>
      </c>
      <c r="G255" s="194" t="str">
        <f>VLOOKUP(B255,'PA GPS 2026 '!$E$4:$V$461,8,0)</f>
        <v>N/A</v>
      </c>
      <c r="H255" s="113" t="str">
        <f>VLOOKUP(B255,'PA GPS 2026 '!$E$4:$V$461,11,0)</f>
        <v>Establecer el cronograma de visitas y requerimientos de cada una de las campañas en los sectores definidos (Cronograma)</v>
      </c>
      <c r="I255" s="113">
        <f>VLOOKUP(B255,'PA GPS 2026 '!$E$4:$V$461,13,0)</f>
        <v>3</v>
      </c>
      <c r="J255" s="113" t="str">
        <f>VLOOKUP(B255,'PA GPS 2026 '!$E$4:$V$461,14,0)</f>
        <v>Númerica</v>
      </c>
      <c r="K255" s="114">
        <f>VLOOKUP(B255,'PA GPS 2026 '!$E$4:$V$461,16,0)</f>
        <v>46069</v>
      </c>
      <c r="L255" s="114">
        <f>VLOOKUP(B255,'PA GPS 2026 '!$E$4:$V$461,17,0)</f>
        <v>46087</v>
      </c>
      <c r="M255" s="113" t="str">
        <f>VLOOKUP(B255,'PA GPS 2026 '!$E$4:$V$461,18,0)</f>
        <v>6000-DESPACHO DEL SUPERINTENDENTE DELEGADO PARA EL CONTROL Y VERIFICACIÓN DE REGLAMENTOS TÉCNICOS Y METROLOGÍA LEGAL</v>
      </c>
    </row>
    <row r="256" spans="1:13" s="8" customFormat="1" ht="39" thickBot="1" x14ac:dyDescent="0.3">
      <c r="A256" s="133" t="str">
        <f>VLOOKUP(B256,'PA GPS 2026 '!$A$4:$D$461,4,0)</f>
        <v>Actividad propia</v>
      </c>
      <c r="B256" s="12" t="s">
        <v>401</v>
      </c>
      <c r="C256" s="194"/>
      <c r="D256" s="194" t="str">
        <f>VLOOKUP(B256,'PA GPS 2026 '!$E$4:$V$461,3,0)</f>
        <v>N/A</v>
      </c>
      <c r="E256" s="194" t="str">
        <f>VLOOKUP(B256,'PA GPS 2026 '!$E$4:$V$461,4,0)</f>
        <v>N/A</v>
      </c>
      <c r="F256" s="194" t="str">
        <f>VLOOKUP(B256,'PA GPS 2026 '!$E$4:$V$461,5,0)</f>
        <v>N/A</v>
      </c>
      <c r="G256" s="194" t="str">
        <f>VLOOKUP(B256,'PA GPS 2026 '!$E$4:$V$461,8,0)</f>
        <v>N/A</v>
      </c>
      <c r="H256" s="113" t="str">
        <f>VLOOKUP(B256,'PA GPS 2026 '!$E$4:$V$461,11,0)</f>
        <v>Ejecutar el cronograma de visitas y requerimientos (Seguimiento al cronograma/Plan de trabajo)</v>
      </c>
      <c r="I256" s="113">
        <f>VLOOKUP(B256,'PA GPS 2026 '!$E$4:$V$461,13,0)</f>
        <v>100</v>
      </c>
      <c r="J256" s="113" t="str">
        <f>VLOOKUP(B256,'PA GPS 2026 '!$E$4:$V$461,14,0)</f>
        <v>Porcentual</v>
      </c>
      <c r="K256" s="114">
        <f>VLOOKUP(B256,'PA GPS 2026 '!$E$4:$V$461,16,0)</f>
        <v>46090</v>
      </c>
      <c r="L256" s="114">
        <f>VLOOKUP(B256,'PA GPS 2026 '!$E$4:$V$461,17,0)</f>
        <v>46374</v>
      </c>
      <c r="M256" s="113" t="str">
        <f>VLOOKUP(B256,'PA GPS 2026 '!$E$4:$V$461,18,0)</f>
        <v>6000-DESPACHO DEL SUPERINTENDENTE DELEGADO PARA EL CONTROL Y VERIFICACIÓN DE REGLAMENTOS TÉCNICOS Y METROLOGÍA LEGAL</v>
      </c>
    </row>
    <row r="257" spans="1:13" s="8" customFormat="1" ht="48" customHeight="1" thickBot="1" x14ac:dyDescent="0.3">
      <c r="A257" s="133" t="str">
        <f>VLOOKUP(B257,'PA GPS 2026 '!$A$4:$D$461,4,0)</f>
        <v>Actividad propia</v>
      </c>
      <c r="B257" s="12" t="s">
        <v>402</v>
      </c>
      <c r="C257" s="196"/>
      <c r="D257" s="196" t="str">
        <f>VLOOKUP(B257,'PA GPS 2026 '!$E$4:$V$461,3,0)</f>
        <v>N/A</v>
      </c>
      <c r="E257" s="196" t="str">
        <f>VLOOKUP(B257,'PA GPS 2026 '!$E$4:$V$461,4,0)</f>
        <v>N/A</v>
      </c>
      <c r="F257" s="196" t="str">
        <f>VLOOKUP(B257,'PA GPS 2026 '!$E$4:$V$461,5,0)</f>
        <v>N/A</v>
      </c>
      <c r="G257" s="196" t="str">
        <f>VLOOKUP(B257,'PA GPS 2026 '!$E$4:$V$461,8,0)</f>
        <v>N/A</v>
      </c>
      <c r="H257" s="113" t="str">
        <f>VLOOKUP(B257,'PA GPS 2026 '!$E$4:$V$461,11,0)</f>
        <v>Realizar el análisis del desarrollo de la campaña (Informe con análisis del desarrollo de la campaña)</v>
      </c>
      <c r="I257" s="113">
        <f>VLOOKUP(B257,'PA GPS 2026 '!$E$4:$V$461,13,0)</f>
        <v>3</v>
      </c>
      <c r="J257" s="113" t="str">
        <f>VLOOKUP(B257,'PA GPS 2026 '!$E$4:$V$461,14,0)</f>
        <v>Númerica</v>
      </c>
      <c r="K257" s="114">
        <f>VLOOKUP(B257,'PA GPS 2026 '!$E$4:$V$461,16,0)</f>
        <v>46142</v>
      </c>
      <c r="L257" s="114">
        <f>VLOOKUP(B257,'PA GPS 2026 '!$E$4:$V$461,17,0)</f>
        <v>46379</v>
      </c>
      <c r="M257" s="113" t="str">
        <f>VLOOKUP(B257,'PA GPS 2026 '!$E$4:$V$461,18,0)</f>
        <v>6000-DESPACHO DEL SUPERINTENDENTE DELEGADO PARA EL CONTROL Y VERIFICACIÓN DE REGLAMENTOS TÉCNICOS Y METROLOGÍA LEGAL</v>
      </c>
    </row>
    <row r="258" spans="1:13" s="8" customFormat="1" ht="48" customHeight="1" thickBot="1" x14ac:dyDescent="0.3">
      <c r="A258" s="133" t="str">
        <f>VLOOKUP(B258,'PA GPS 2026 '!$A$4:$D$461,4,0)</f>
        <v>Producto</v>
      </c>
      <c r="B258" s="12" t="s">
        <v>403</v>
      </c>
      <c r="C258" s="195" t="str">
        <f>VLOOKUP(B258,'PA GPS 2026 '!$E$4:$V$461,10,0)</f>
        <v>PND - 4-04-1-c- Transformación productiva, internacionalización y acción climática - Políticas de competencia, consumidor e infraestructura de la calidad modernas</v>
      </c>
      <c r="D258" s="195" t="str">
        <f>VLOOKUP(B258,'PA GPS 2026 '!$E$4:$V$461,3,0)</f>
        <v xml:space="preserve">Promover el enfoque preventivo, diferencial y territorial en el que hacer misional de la entidad 
</v>
      </c>
      <c r="E258" s="195" t="str">
        <f>VLOOKUP(B258,'PA GPS 2026 '!$E$4:$V$461,4,0)</f>
        <v xml:space="preserve">Cumplimiento de productos del PAI asociados a Promover el enfoque preventivo, diferencial y territorial en el que hacer misional de la entidad 
</v>
      </c>
      <c r="F258" s="195" t="str">
        <f>VLOOKUP(B258,'PA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8" s="195" t="str">
        <f>VLOOKUP(B258,'PA GPS 2026 '!$E$4:$V$461,8,0)</f>
        <v>C-3503-0200-21-40401c</v>
      </c>
      <c r="H258" s="113" t="str">
        <f>VLOOKUP(B258,'PA GPS 2026 '!$E$4:$V$461,11,0)</f>
        <v>Análisis de Impacto Normativo -AIN Ex post del Reglamento Técnico Metrológico aplicable a Preenvasados. Etapas 7 a 8: De acuerdo con la guía metodológica del DNP. (Documento  de los pasos 7 al 8  ajustado y correo electrónico o memorando de remisión  al Grupo de Trabajo de Regulación / Único entregable)</v>
      </c>
      <c r="I258" s="113">
        <f>VLOOKUP(B258,'PA GPS 2026 '!$E$4:$V$461,13,0)</f>
        <v>1</v>
      </c>
      <c r="J258" s="113" t="str">
        <f>VLOOKUP(B258,'PA GPS 2026 '!$E$4:$V$461,14,0)</f>
        <v>Númerica</v>
      </c>
      <c r="K258" s="114">
        <f>VLOOKUP(B258,'PA GPS 2026 '!$E$4:$V$461,16,0)</f>
        <v>46041</v>
      </c>
      <c r="L258" s="114">
        <f>VLOOKUP(B258,'PA GPS 2026 '!$E$4:$V$461,17,0)</f>
        <v>46185</v>
      </c>
      <c r="M258" s="113" t="str">
        <f>VLOOKUP(B258,'PA GPS 2026 '!$E$4:$V$461,18,0)</f>
        <v>6000-DESPACHO DEL SUPERINTENDENTE DELEGADO PARA EL CONTROL Y VERIFICACIÓN DE REGLAMENTOS TÉCNICOS Y METROLOGÍA LEGAL</v>
      </c>
    </row>
    <row r="259" spans="1:13" s="8" customFormat="1" ht="48" customHeight="1" thickBot="1" x14ac:dyDescent="0.3">
      <c r="A259" s="133" t="str">
        <f>VLOOKUP(B259,'PA GPS 2026 '!$A$4:$D$461,4,0)</f>
        <v>Actividad propia</v>
      </c>
      <c r="B259" s="12" t="s">
        <v>404</v>
      </c>
      <c r="C259" s="194"/>
      <c r="D259" s="194" t="str">
        <f>VLOOKUP(B259,'PA GPS 2026 '!$E$4:$V$461,3,0)</f>
        <v>N/A</v>
      </c>
      <c r="E259" s="194" t="str">
        <f>VLOOKUP(B259,'PA GPS 2026 '!$E$4:$V$461,4,0)</f>
        <v>N/A</v>
      </c>
      <c r="F259" s="194" t="str">
        <f>VLOOKUP(B259,'PA GPS 2026 '!$E$4:$V$461,5,0)</f>
        <v>N/A</v>
      </c>
      <c r="G259" s="194" t="str">
        <f>VLOOKUP(B259,'PA GPS 2026 '!$E$4:$V$461,8,0)</f>
        <v>N/A</v>
      </c>
      <c r="H259" s="113" t="str">
        <f>VLOOKUP(B259,'PA GPS 2026 '!$E$4:$V$461,11,0)</f>
        <v>Elaborar y enviar al Grupo de Trabajo de Regulación el documento que contenga la información correspondiente a los pasos 7 al 8 de la guía de evaluación ex post del DNP. (Documento con los pasos del 7 al 8  y correo electrónico o memorando de remisión al Grupo de Trabajo de Regulación / Único entregable)</v>
      </c>
      <c r="I259" s="113">
        <f>VLOOKUP(B259,'PA GPS 2026 '!$E$4:$V$461,13,0)</f>
        <v>1</v>
      </c>
      <c r="J259" s="113" t="str">
        <f>VLOOKUP(B259,'PA GPS 2026 '!$E$4:$V$461,14,0)</f>
        <v>Númerica</v>
      </c>
      <c r="K259" s="114">
        <f>VLOOKUP(B259,'PA GPS 2026 '!$E$4:$V$461,16,0)</f>
        <v>46041</v>
      </c>
      <c r="L259" s="114">
        <f>VLOOKUP(B259,'PA GPS 2026 '!$E$4:$V$461,17,0)</f>
        <v>46136</v>
      </c>
      <c r="M259" s="113" t="str">
        <f>VLOOKUP(B259,'PA GPS 2026 '!$E$4:$V$461,18,0)</f>
        <v>6000-DESPACHO DEL SUPERINTENDENTE DELEGADO PARA EL CONTROL Y VERIFICACIÓN DE REGLAMENTOS TÉCNICOS Y METROLOGÍA LEGAL</v>
      </c>
    </row>
    <row r="260" spans="1:13" s="8" customFormat="1" ht="39" thickBot="1" x14ac:dyDescent="0.3">
      <c r="A260" s="133" t="str">
        <f>VLOOKUP(B260,'PA GPS 2026 '!$A$4:$D$461,4,0)</f>
        <v>Actividad propia</v>
      </c>
      <c r="B260" s="12" t="s">
        <v>405</v>
      </c>
      <c r="C260" s="194"/>
      <c r="D260" s="194" t="str">
        <f>VLOOKUP(B260,'PA GPS 2026 '!$E$4:$V$461,3,0)</f>
        <v>N/A</v>
      </c>
      <c r="E260" s="194" t="str">
        <f>VLOOKUP(B260,'PA GPS 2026 '!$E$4:$V$461,4,0)</f>
        <v>N/A</v>
      </c>
      <c r="F260" s="194" t="str">
        <f>VLOOKUP(B260,'PA GPS 2026 '!$E$4:$V$461,5,0)</f>
        <v>N/A</v>
      </c>
      <c r="G260" s="194" t="str">
        <f>VLOOKUP(B260,'PA GPS 2026 '!$E$4:$V$461,8,0)</f>
        <v>N/A</v>
      </c>
      <c r="H260" s="113" t="str">
        <f>VLOOKUP(B260,'PA GPS 2026 '!$E$4:$V$461,11,0)</f>
        <v>Revisar jurídicamente el documento de los pasos 7 al 8 y enviarlo a la dependencia solicitante. (Documento de los pasos 7 al 8 con observaciones y correo electrónico o memorando de remisión a la dependencia solicitante / Único entregable)</v>
      </c>
      <c r="I260" s="113">
        <f>VLOOKUP(B260,'PA GPS 2026 '!$E$4:$V$461,13,0)</f>
        <v>1</v>
      </c>
      <c r="J260" s="113" t="str">
        <f>VLOOKUP(B260,'PA GPS 2026 '!$E$4:$V$461,14,0)</f>
        <v>Númerica</v>
      </c>
      <c r="K260" s="114">
        <f>VLOOKUP(B260,'PA GPS 2026 '!$E$4:$V$461,16,0)</f>
        <v>46139</v>
      </c>
      <c r="L260" s="114">
        <f>VLOOKUP(B260,'PA GPS 2026 '!$E$4:$V$461,17,0)</f>
        <v>46157</v>
      </c>
      <c r="M260" s="113" t="str">
        <f>VLOOKUP(B260,'PA GPS 2026 '!$E$4:$V$461,18,0)</f>
        <v>6000-DESPACHO DEL SUPERINTENDENTE DELEGADO PARA EL CONTROL Y VERIFICACIÓN DE REGLAMENTOS TÉCNICOS Y METROLOGÍA LEGAL</v>
      </c>
    </row>
    <row r="261" spans="1:13" s="8" customFormat="1" ht="48" customHeight="1" thickBot="1" x14ac:dyDescent="0.3">
      <c r="A261" s="133" t="str">
        <f>VLOOKUP(B261,'PA GPS 2026 '!$A$4:$D$461,4,0)</f>
        <v>Actividad propia</v>
      </c>
      <c r="B261" s="12" t="s">
        <v>406</v>
      </c>
      <c r="C261" s="196"/>
      <c r="D261" s="196" t="str">
        <f>VLOOKUP(B261,'PA GPS 2026 '!$E$4:$V$461,3,0)</f>
        <v>N/A</v>
      </c>
      <c r="E261" s="196" t="str">
        <f>VLOOKUP(B261,'PA GPS 2026 '!$E$4:$V$461,4,0)</f>
        <v>N/A</v>
      </c>
      <c r="F261" s="196" t="str">
        <f>VLOOKUP(B261,'PA GPS 2026 '!$E$4:$V$461,5,0)</f>
        <v>N/A</v>
      </c>
      <c r="G261" s="196" t="str">
        <f>VLOOKUP(B261,'PA GPS 2026 '!$E$4:$V$461,8,0)</f>
        <v>N/A</v>
      </c>
      <c r="H261" s="113" t="str">
        <f>VLOOKUP(B261,'PA GPS 2026 '!$E$4:$V$461,11,0)</f>
        <v>Ajustar el documento de los pasos 7 al 8  y remitirlo al Grupo de Trabajo de Regulación para publicación. (Documento  de los pasos 7 al 8  ajustado y correo electrónico o memorando de remisión  al Grupo de Trabajo de Regulación / Único entregable)</v>
      </c>
      <c r="I261" s="113">
        <f>VLOOKUP(B261,'PA GPS 2026 '!$E$4:$V$461,13,0)</f>
        <v>1</v>
      </c>
      <c r="J261" s="113" t="str">
        <f>VLOOKUP(B261,'PA GPS 2026 '!$E$4:$V$461,14,0)</f>
        <v>Númerica</v>
      </c>
      <c r="K261" s="114">
        <f>VLOOKUP(B261,'PA GPS 2026 '!$E$4:$V$461,16,0)</f>
        <v>46161</v>
      </c>
      <c r="L261" s="114">
        <f>VLOOKUP(B261,'PA GPS 2026 '!$E$4:$V$461,17,0)</f>
        <v>46185</v>
      </c>
      <c r="M261" s="113" t="str">
        <f>VLOOKUP(B261,'PA GPS 2026 '!$E$4:$V$461,18,0)</f>
        <v>6000-DESPACHO DEL SUPERINTENDENTE DELEGADO PARA EL CONTROL Y VERIFICACIÓN DE REGLAMENTOS TÉCNICOS Y METROLOGÍA LEGAL</v>
      </c>
    </row>
    <row r="262" spans="1:13" s="8" customFormat="1" ht="48" customHeight="1" thickBot="1" x14ac:dyDescent="0.3">
      <c r="A262" s="133" t="str">
        <f>VLOOKUP(B262,'PA GPS 2026 '!$A$4:$D$461,4,0)</f>
        <v>Producto</v>
      </c>
      <c r="B262" s="12" t="s">
        <v>407</v>
      </c>
      <c r="C262" s="195" t="str">
        <f>VLOOKUP(B262,'PA GPS 2026 '!$E$4:$V$461,10,0)</f>
        <v>PND - 4-04-1-c- Transformación productiva, internacionalización y acción climática - Políticas de competencia, consumidor e infraestructura de la calidad modernas</v>
      </c>
      <c r="D262" s="195" t="str">
        <f>VLOOKUP(B262,'PA GPS 2026 '!$E$4:$V$461,3,0)</f>
        <v xml:space="preserve">Promover el enfoque preventivo, diferencial y territorial en el que hacer misional de la entidad 
</v>
      </c>
      <c r="E262" s="195" t="str">
        <f>VLOOKUP(B262,'PA GPS 2026 '!$E$4:$V$461,4,0)</f>
        <v xml:space="preserve">Cumplimiento de productos del PAI asociados a Promover el enfoque preventivo, diferencial y territorial en el que hacer misional de la entidad 
</v>
      </c>
      <c r="F262" s="195" t="str">
        <f>VLOOKUP(B262,'PA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62" s="195" t="str">
        <f>VLOOKUP(B262,'PA GPS 2026 '!$E$4:$V$461,8,0)</f>
        <v>C-3503-0200-21-40401c</v>
      </c>
      <c r="H262" s="113" t="str">
        <f>VLOOKUP(B262,'PA GPS 2026 '!$E$4:$V$461,11,0)</f>
        <v>Análisis de Impacto Normativo -AIN ex ante de Cinemómetros (Documento de AIN ajustado y correo electrónico o memorando de remisión  al Grupo de Mejora Regulatoria del DNP).</v>
      </c>
      <c r="I262" s="113">
        <f>VLOOKUP(B262,'PA GPS 2026 '!$E$4:$V$461,13,0)</f>
        <v>1</v>
      </c>
      <c r="J262" s="113" t="str">
        <f>VLOOKUP(B262,'PA GPS 2026 '!$E$4:$V$461,14,0)</f>
        <v>Númerica</v>
      </c>
      <c r="K262" s="114">
        <f>VLOOKUP(B262,'PA GPS 2026 '!$E$4:$V$461,16,0)</f>
        <v>46055</v>
      </c>
      <c r="L262" s="114">
        <f>VLOOKUP(B262,'PA GPS 2026 '!$E$4:$V$461,17,0)</f>
        <v>46269</v>
      </c>
      <c r="M262" s="113" t="str">
        <f>VLOOKUP(B262,'PA GPS 2026 '!$E$4:$V$461,18,0)</f>
        <v>6000-DESPACHO DEL SUPERINTENDENTE DELEGADO PARA EL CONTROL Y VERIFICACIÓN DE REGLAMENTOS TÉCNICOS Y METROLOGÍA LEGAL</v>
      </c>
    </row>
    <row r="263" spans="1:13" s="8" customFormat="1" ht="39" thickBot="1" x14ac:dyDescent="0.3">
      <c r="A263" s="133" t="str">
        <f>VLOOKUP(B263,'PA GPS 2026 '!$A$4:$D$461,4,0)</f>
        <v>Actividad propia</v>
      </c>
      <c r="B263" s="12" t="s">
        <v>408</v>
      </c>
      <c r="C263" s="194"/>
      <c r="D263" s="194" t="str">
        <f>VLOOKUP(B263,'PA GPS 2026 '!$E$4:$V$461,3,0)</f>
        <v>N/A</v>
      </c>
      <c r="E263" s="194" t="str">
        <f>VLOOKUP(B263,'PA GPS 2026 '!$E$4:$V$461,4,0)</f>
        <v>N/A</v>
      </c>
      <c r="F263" s="194" t="str">
        <f>VLOOKUP(B263,'PA GPS 2026 '!$E$4:$V$461,5,0)</f>
        <v>N/A</v>
      </c>
      <c r="G263" s="194" t="str">
        <f>VLOOKUP(B263,'PA GPS 2026 '!$E$4:$V$461,8,0)</f>
        <v>N/A</v>
      </c>
      <c r="H263" s="113" t="str">
        <f>VLOOKUP(B263,'PA GPS 2026 '!$E$4:$V$461,11,0)</f>
        <v>Elaborar y enviar al Grupo de Trabajo de Regulación el documento de AIN ex ante. (Documento de AIN y correo electrónico de remisión o memorando al Grupo de Trabajo de Regulación / Único entregable)</v>
      </c>
      <c r="I263" s="113">
        <f>VLOOKUP(B263,'PA GPS 2026 '!$E$4:$V$461,13,0)</f>
        <v>1</v>
      </c>
      <c r="J263" s="113" t="str">
        <f>VLOOKUP(B263,'PA GPS 2026 '!$E$4:$V$461,14,0)</f>
        <v>Númerica</v>
      </c>
      <c r="K263" s="114">
        <f>VLOOKUP(B263,'PA GPS 2026 '!$E$4:$V$461,16,0)</f>
        <v>46055</v>
      </c>
      <c r="L263" s="114">
        <f>VLOOKUP(B263,'PA GPS 2026 '!$E$4:$V$461,17,0)</f>
        <v>46150</v>
      </c>
      <c r="M263" s="113" t="str">
        <f>VLOOKUP(B263,'PA GPS 2026 '!$E$4:$V$461,18,0)</f>
        <v>6000-DESPACHO DEL SUPERINTENDENTE DELEGADO PARA EL CONTROL Y VERIFICACIÓN DE REGLAMENTOS TÉCNICOS Y METROLOGÍA LEGAL</v>
      </c>
    </row>
    <row r="264" spans="1:13" ht="39" thickBot="1" x14ac:dyDescent="0.3">
      <c r="A264" s="133" t="str">
        <f>VLOOKUP(B264,'PA GPS 2026 '!$A$4:$D$461,4,0)</f>
        <v>Actividad propia</v>
      </c>
      <c r="B264" s="12" t="s">
        <v>409</v>
      </c>
      <c r="C264" s="194"/>
      <c r="D264" s="194" t="str">
        <f>VLOOKUP(B264,'PA GPS 2026 '!$E$4:$V$461,3,0)</f>
        <v>N/A</v>
      </c>
      <c r="E264" s="194" t="str">
        <f>VLOOKUP(B264,'PA GPS 2026 '!$E$4:$V$461,4,0)</f>
        <v>N/A</v>
      </c>
      <c r="F264" s="194" t="str">
        <f>VLOOKUP(B264,'PA GPS 2026 '!$E$4:$V$461,5,0)</f>
        <v>N/A</v>
      </c>
      <c r="G264" s="194" t="str">
        <f>VLOOKUP(B264,'PA GPS 2026 '!$E$4:$V$461,8,0)</f>
        <v>N/A</v>
      </c>
      <c r="H264" s="113" t="str">
        <f>VLOOKUP(B264,'PA GPS 2026 '!$E$4:$V$461,11,0)</f>
        <v>Revisar jurídicamente el documento de AIN ex ante y enviarlo a la dependencia solicitante. (Documento de AIN con observaciones y correo electrónico o memorando de remisión a la dependencia solicitante)</v>
      </c>
      <c r="I264" s="113">
        <f>VLOOKUP(B264,'PA GPS 2026 '!$E$4:$V$461,13,0)</f>
        <v>1</v>
      </c>
      <c r="J264" s="113" t="str">
        <f>VLOOKUP(B264,'PA GPS 2026 '!$E$4:$V$461,14,0)</f>
        <v>Númerica</v>
      </c>
      <c r="K264" s="114">
        <f>VLOOKUP(B264,'PA GPS 2026 '!$E$4:$V$461,16,0)</f>
        <v>46153</v>
      </c>
      <c r="L264" s="114">
        <f>VLOOKUP(B264,'PA GPS 2026 '!$E$4:$V$461,17,0)</f>
        <v>46185</v>
      </c>
      <c r="M264" s="113" t="str">
        <f>VLOOKUP(B264,'PA GPS 2026 '!$E$4:$V$461,18,0)</f>
        <v>6000-DESPACHO DEL SUPERINTENDENTE DELEGADO PARA EL CONTROL Y VERIFICACIÓN DE REGLAMENTOS TÉCNICOS Y METROLOGÍA LEGAL</v>
      </c>
    </row>
    <row r="265" spans="1:13" ht="39" thickBot="1" x14ac:dyDescent="0.3">
      <c r="A265" s="133" t="str">
        <f>VLOOKUP(B265,'PA GPS 2026 '!$A$4:$D$461,4,0)</f>
        <v>Actividad propia</v>
      </c>
      <c r="B265" s="12" t="s">
        <v>410</v>
      </c>
      <c r="C265" s="194"/>
      <c r="D265" s="194" t="str">
        <f>VLOOKUP(B265,'PA GPS 2026 '!$E$4:$V$461,3,0)</f>
        <v>N/A</v>
      </c>
      <c r="E265" s="194" t="str">
        <f>VLOOKUP(B265,'PA GPS 2026 '!$E$4:$V$461,4,0)</f>
        <v>N/A</v>
      </c>
      <c r="F265" s="194" t="str">
        <f>VLOOKUP(B265,'PA GPS 2026 '!$E$4:$V$461,5,0)</f>
        <v>N/A</v>
      </c>
      <c r="G265" s="194" t="str">
        <f>VLOOKUP(B265,'PA GPS 2026 '!$E$4:$V$461,8,0)</f>
        <v>N/A</v>
      </c>
      <c r="H265" s="113" t="str">
        <f>VLOOKUP(B265,'PA GPS 2026 '!$E$4:$V$461,11,0)</f>
        <v>Ajustar el documento de AIN ex ante y remitirlo al Grupo de Trabajo de Regulación para publicación para recibir comentarios.  (Documento de AIN ajustado y correo electrónico o memorando de remisión  al Grupo de Trabajo de Regulación)</v>
      </c>
      <c r="I265" s="113">
        <f>VLOOKUP(B265,'PA GPS 2026 '!$E$4:$V$461,13,0)</f>
        <v>1</v>
      </c>
      <c r="J265" s="113" t="str">
        <f>VLOOKUP(B265,'PA GPS 2026 '!$E$4:$V$461,14,0)</f>
        <v>Númerica</v>
      </c>
      <c r="K265" s="114">
        <f>VLOOKUP(B265,'PA GPS 2026 '!$E$4:$V$461,16,0)</f>
        <v>46189</v>
      </c>
      <c r="L265" s="114">
        <f>VLOOKUP(B265,'PA GPS 2026 '!$E$4:$V$461,17,0)</f>
        <v>46213</v>
      </c>
      <c r="M265" s="113" t="str">
        <f>VLOOKUP(B265,'PA GPS 2026 '!$E$4:$V$461,18,0)</f>
        <v>6000-DESPACHO DEL SUPERINTENDENTE DELEGADO PARA EL CONTROL Y VERIFICACIÓN DE REGLAMENTOS TÉCNICOS Y METROLOGÍA LEGAL</v>
      </c>
    </row>
    <row r="266" spans="1:13" s="8" customFormat="1" ht="51.75" thickBot="1" x14ac:dyDescent="0.3">
      <c r="A266" s="133" t="str">
        <f>VLOOKUP(B266,'PA GPS 2026 '!$A$4:$D$461,4,0)</f>
        <v>Actividad propia</v>
      </c>
      <c r="B266" s="12" t="s">
        <v>411</v>
      </c>
      <c r="C266" s="194"/>
      <c r="D266" s="194" t="str">
        <f>VLOOKUP(B266,'PA GPS 2026 '!$E$4:$V$461,3,0)</f>
        <v>N/A</v>
      </c>
      <c r="E266" s="194" t="str">
        <f>VLOOKUP(B266,'PA GPS 2026 '!$E$4:$V$461,4,0)</f>
        <v>N/A</v>
      </c>
      <c r="F266" s="194" t="str">
        <f>VLOOKUP(B266,'PA GPS 2026 '!$E$4:$V$461,5,0)</f>
        <v>N/A</v>
      </c>
      <c r="G266" s="194" t="str">
        <f>VLOOKUP(B266,'PA GPS 2026 '!$E$4:$V$461,8,0)</f>
        <v>N/A</v>
      </c>
      <c r="H266" s="113" t="str">
        <f>VLOOKUP(B266,'PA GPS 2026 '!$E$4:$V$461,11,0)</f>
        <v>Analizar los comentarios presentados al documento definitivo AIN ex ante, ajustar  si es del caso, dar respuesta a los participantes en la consulta y diligenciar la matriz de comentarios dispuesta. Enviar al Grupo de Regulación (Memorando de remisión -correo electrónico de remisión y documento definitivo AIN ex ante ajustado / Formato Matriz comentarios  Único entregable)</v>
      </c>
      <c r="I266" s="113">
        <f>VLOOKUP(B266,'PA GPS 2026 '!$E$4:$V$461,13,0)</f>
        <v>1</v>
      </c>
      <c r="J266" s="113" t="str">
        <f>VLOOKUP(B266,'PA GPS 2026 '!$E$4:$V$461,14,0)</f>
        <v>Númerica</v>
      </c>
      <c r="K266" s="114">
        <f>VLOOKUP(B266,'PA GPS 2026 '!$E$4:$V$461,16,0)</f>
        <v>46216</v>
      </c>
      <c r="L266" s="114">
        <f>VLOOKUP(B266,'PA GPS 2026 '!$E$4:$V$461,17,0)</f>
        <v>46248</v>
      </c>
      <c r="M266" s="113" t="str">
        <f>VLOOKUP(B266,'PA GPS 2026 '!$E$4:$V$461,18,0)</f>
        <v>6000-DESPACHO DEL SUPERINTENDENTE DELEGADO PARA EL CONTROL Y VERIFICACIÓN DE REGLAMENTOS TÉCNICOS Y METROLOGÍA LEGAL</v>
      </c>
    </row>
    <row r="267" spans="1:13" ht="39" thickBot="1" x14ac:dyDescent="0.3">
      <c r="A267" s="133" t="str">
        <f>VLOOKUP(B267,'PA GPS 2026 '!$A$4:$D$461,4,0)</f>
        <v>Actividad propia</v>
      </c>
      <c r="B267" s="12" t="s">
        <v>412</v>
      </c>
      <c r="C267" s="196"/>
      <c r="D267" s="196" t="str">
        <f>VLOOKUP(B267,'PA GPS 2026 '!$E$4:$V$461,3,0)</f>
        <v>N/A</v>
      </c>
      <c r="E267" s="196" t="str">
        <f>VLOOKUP(B267,'PA GPS 2026 '!$E$4:$V$461,4,0)</f>
        <v>N/A</v>
      </c>
      <c r="F267" s="196" t="str">
        <f>VLOOKUP(B267,'PA GPS 2026 '!$E$4:$V$461,5,0)</f>
        <v>N/A</v>
      </c>
      <c r="G267" s="196" t="str">
        <f>VLOOKUP(B267,'PA GPS 2026 '!$E$4:$V$461,8,0)</f>
        <v>N/A</v>
      </c>
      <c r="H267" s="113" t="str">
        <f>VLOOKUP(B267,'PA GPS 2026 '!$E$4:$V$461,11,0)</f>
        <v>Remitir al Grupo de Mejora Regulatoria del DNP el documento AIN ex ante para la revisión metodológica.  (Documento de AIN ajustado y correo electrónico de remisión o memorando al Grupo de Mejora Regulatoria del DNP)</v>
      </c>
      <c r="I267" s="113">
        <f>VLOOKUP(B267,'PA GPS 2026 '!$E$4:$V$461,13,0)</f>
        <v>1</v>
      </c>
      <c r="J267" s="113" t="str">
        <f>VLOOKUP(B267,'PA GPS 2026 '!$E$4:$V$461,14,0)</f>
        <v>Númerica</v>
      </c>
      <c r="K267" s="114">
        <f>VLOOKUP(B267,'PA GPS 2026 '!$E$4:$V$461,16,0)</f>
        <v>46252</v>
      </c>
      <c r="L267" s="114">
        <f>VLOOKUP(B267,'PA GPS 2026 '!$E$4:$V$461,17,0)</f>
        <v>46269</v>
      </c>
      <c r="M267" s="113" t="str">
        <f>VLOOKUP(B267,'PA GPS 2026 '!$E$4:$V$461,18,0)</f>
        <v>6000-DESPACHO DEL SUPERINTENDENTE DELEGADO PARA EL CONTROL Y VERIFICACIÓN DE REGLAMENTOS TÉCNICOS Y METROLOGÍA LEGAL</v>
      </c>
    </row>
    <row r="268" spans="1:13" ht="39" thickBot="1" x14ac:dyDescent="0.3">
      <c r="A268" s="133" t="str">
        <f>VLOOKUP(B268,'PA GPS 2026 '!$A$4:$D$461,4,0)</f>
        <v>Producto</v>
      </c>
      <c r="B268" s="12" t="s">
        <v>417</v>
      </c>
      <c r="C268" s="195" t="str">
        <f>VLOOKUP(B268,'PA GPS 2026 '!$E$4:$V$461,10,0)</f>
        <v>PND - 4-04-1-c- Transformación productiva, internacionalización y acción climática - Políticas de competencia, consumidor e infraestructura de la calidad modernas</v>
      </c>
      <c r="D268" s="195" t="str">
        <f>VLOOKUP(B268,'PA GPS 2026 '!$E$4:$V$461,3,0)</f>
        <v xml:space="preserve">Promover el enfoque preventivo, diferencial y territorial en el que hacer misional de la entidad 
</v>
      </c>
      <c r="E268" s="195" t="str">
        <f>VLOOKUP(B268,'PA GPS 2026 '!$E$4:$V$461,4,0)</f>
        <v xml:space="preserve">Cumplimiento de productos del PAI asociados a Promover el enfoque preventivo, diferencial y territorial en el que hacer misional de la entidad 
</v>
      </c>
      <c r="F268" s="195" t="str">
        <f>VLOOKUP(B268,'PA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68" s="195" t="str">
        <f>VLOOKUP(B268,'PA GPS 2026 '!$E$4:$V$461,8,0)</f>
        <v>C-3503-0200-21-40401c</v>
      </c>
      <c r="H268" s="113" t="str">
        <f>VLOOKUP(B268,'PA GPS 2026 '!$E$4:$V$461,11,0)</f>
        <v>Proyecto de Ley "Mercados Regulados", elaborado y enviado para comentarios,.(Correo electrónico o memorando de envío a entidades del Borrador del articulado para comentarios).</v>
      </c>
      <c r="I268" s="113">
        <f>VLOOKUP(B268,'PA GPS 2026 '!$E$4:$V$461,13,0)</f>
        <v>1</v>
      </c>
      <c r="J268" s="113" t="str">
        <f>VLOOKUP(B268,'PA GPS 2026 '!$E$4:$V$461,14,0)</f>
        <v>Númerica</v>
      </c>
      <c r="K268" s="114">
        <f>VLOOKUP(B268,'PA GPS 2026 '!$E$4:$V$461,16,0)</f>
        <v>46069</v>
      </c>
      <c r="L268" s="114">
        <f>VLOOKUP(B268,'PA GPS 2026 '!$E$4:$V$461,17,0)</f>
        <v>46304</v>
      </c>
      <c r="M268" s="113" t="str">
        <f>VLOOKUP(B268,'PA GPS 2026 '!$E$4:$V$461,18,0)</f>
        <v>6000-DESPACHO DEL SUPERINTENDENTE DELEGADO PARA EL CONTROL Y VERIFICACIÓN DE REGLAMENTOS TÉCNICOS Y METROLOGÍA LEGAL</v>
      </c>
    </row>
    <row r="269" spans="1:13" s="8" customFormat="1" ht="90" thickBot="1" x14ac:dyDescent="0.3">
      <c r="A269" s="133" t="str">
        <f>VLOOKUP(B269,'PA GPS 2026 '!$A$4:$D$461,4,0)</f>
        <v>Actividad propia</v>
      </c>
      <c r="B269" s="12" t="s">
        <v>418</v>
      </c>
      <c r="C269" s="194"/>
      <c r="D269" s="194" t="str">
        <f>VLOOKUP(B269,'PA GPS 2026 '!$E$4:$V$461,3,0)</f>
        <v>N/A</v>
      </c>
      <c r="E269" s="194" t="str">
        <f>VLOOKUP(B269,'PA GPS 2026 '!$E$4:$V$461,4,0)</f>
        <v>N/A</v>
      </c>
      <c r="F269" s="194" t="str">
        <f>VLOOKUP(B269,'PA GPS 2026 '!$E$4:$V$461,5,0)</f>
        <v>N/A</v>
      </c>
      <c r="G269" s="194" t="str">
        <f>VLOOKUP(B269,'PA GPS 2026 '!$E$4:$V$461,8,0)</f>
        <v>N/A</v>
      </c>
      <c r="H269" s="113" t="str">
        <f>VLOOKUP(B269,'PA GPS 2026 '!$E$4:$V$461,11,0)</f>
        <v>Realizar un análisis jurídico, institucional y operativo que permita identificar las brechas, vacíos, duplicidades y obsolescencias del régimen vigente en materia de metrología legal y reglamentos técnicos (Decreto 1074 de 2015, Ley 1480 de 2011, Decreto 4886 de 2011 y demás normativa asociada). Evaluar cómo estas deficiencias afectan la seguridad jurídica de las competencias de la Delegatura de Reglamentos Técnicos y Metrología Legal, su capacidad para ejercer inspección, vigilancia y control y la suficiencia de recursos para atender un número creciente de reglamentos técnicos y disposiciones de metrología legal. (Informe de resultados del análisis realizado.)</v>
      </c>
      <c r="I269" s="113">
        <f>VLOOKUP(B269,'PA GPS 2026 '!$E$4:$V$461,13,0)</f>
        <v>1</v>
      </c>
      <c r="J269" s="113" t="str">
        <f>VLOOKUP(B269,'PA GPS 2026 '!$E$4:$V$461,14,0)</f>
        <v>Númerica</v>
      </c>
      <c r="K269" s="114">
        <f>VLOOKUP(B269,'PA GPS 2026 '!$E$4:$V$461,16,0)</f>
        <v>46069</v>
      </c>
      <c r="L269" s="114">
        <f>VLOOKUP(B269,'PA GPS 2026 '!$E$4:$V$461,17,0)</f>
        <v>46157</v>
      </c>
      <c r="M269" s="113" t="str">
        <f>VLOOKUP(B269,'PA GPS 2026 '!$E$4:$V$461,18,0)</f>
        <v>6000-DESPACHO DEL SUPERINTENDENTE DELEGADO PARA EL CONTROL Y VERIFICACIÓN DE REGLAMENTOS TÉCNICOS Y METROLOGÍA LEGAL</v>
      </c>
    </row>
    <row r="270" spans="1:13" ht="77.25" thickBot="1" x14ac:dyDescent="0.3">
      <c r="A270" s="133" t="str">
        <f>VLOOKUP(B270,'PA GPS 2026 '!$A$4:$D$461,4,0)</f>
        <v>Actividad propia</v>
      </c>
      <c r="B270" s="12" t="s">
        <v>419</v>
      </c>
      <c r="C270" s="194"/>
      <c r="D270" s="194" t="str">
        <f>VLOOKUP(B270,'PA GPS 2026 '!$E$4:$V$461,3,0)</f>
        <v>N/A</v>
      </c>
      <c r="E270" s="194" t="str">
        <f>VLOOKUP(B270,'PA GPS 2026 '!$E$4:$V$461,4,0)</f>
        <v>N/A</v>
      </c>
      <c r="F270" s="194" t="str">
        <f>VLOOKUP(B270,'PA GPS 2026 '!$E$4:$V$461,5,0)</f>
        <v>N/A</v>
      </c>
      <c r="G270" s="194" t="str">
        <f>VLOOKUP(B270,'PA GPS 2026 '!$E$4:$V$461,8,0)</f>
        <v>N/A</v>
      </c>
      <c r="H270" s="113" t="str">
        <f>VLOOKUP(B270,'PA GPS 2026 '!$E$4:$V$461,11,0)</f>
        <v>Formular alternativas legislativas que permitan solucionar los problemas identificados, tales como clarificación expresa de competencias, mecanismos legales para garantizar recursos permanentes, fortalecimiento del sistema de metrología legal, reglas uniformes para expedición, implementación y evaluación de reglamentos técnicos, y actualización del modelo de vigilancia y control. Incluir análisis comparado y evaluación de impactos de cada alternativa. (Matriz comparativa de alternativas).</v>
      </c>
      <c r="I270" s="113">
        <f>VLOOKUP(B270,'PA GPS 2026 '!$E$4:$V$461,13,0)</f>
        <v>1</v>
      </c>
      <c r="J270" s="113" t="str">
        <f>VLOOKUP(B270,'PA GPS 2026 '!$E$4:$V$461,14,0)</f>
        <v>Númerica</v>
      </c>
      <c r="K270" s="114">
        <f>VLOOKUP(B270,'PA GPS 2026 '!$E$4:$V$461,16,0)</f>
        <v>46161</v>
      </c>
      <c r="L270" s="114">
        <f>VLOOKUP(B270,'PA GPS 2026 '!$E$4:$V$461,17,0)</f>
        <v>46220</v>
      </c>
      <c r="M270" s="113" t="str">
        <f>VLOOKUP(B270,'PA GPS 2026 '!$E$4:$V$461,18,0)</f>
        <v>6000-DESPACHO DEL SUPERINTENDENTE DELEGADO PARA EL CONTROL Y VERIFICACIÓN DE REGLAMENTOS TÉCNICOS Y METROLOGÍA LEGAL</v>
      </c>
    </row>
    <row r="271" spans="1:13" ht="77.25" thickBot="1" x14ac:dyDescent="0.3">
      <c r="A271" s="133" t="str">
        <f>VLOOKUP(B271,'PA GPS 2026 '!$A$4:$D$461,4,0)</f>
        <v>Actividad propia</v>
      </c>
      <c r="B271" s="12" t="s">
        <v>420</v>
      </c>
      <c r="C271" s="194"/>
      <c r="D271" s="194" t="str">
        <f>VLOOKUP(B271,'PA GPS 2026 '!$E$4:$V$461,3,0)</f>
        <v>N/A</v>
      </c>
      <c r="E271" s="194" t="str">
        <f>VLOOKUP(B271,'PA GPS 2026 '!$E$4:$V$461,4,0)</f>
        <v>N/A</v>
      </c>
      <c r="F271" s="194" t="str">
        <f>VLOOKUP(B271,'PA GPS 2026 '!$E$4:$V$461,5,0)</f>
        <v>N/A</v>
      </c>
      <c r="G271" s="194" t="str">
        <f>VLOOKUP(B271,'PA GPS 2026 '!$E$4:$V$461,8,0)</f>
        <v>N/A</v>
      </c>
      <c r="H271" s="113" t="str">
        <f>VLOOKUP(B271,'PA GPS 2026 '!$E$4:$V$461,11,0)</f>
        <v>Elaborar la primera versión del articulado del proyecto de ley, incorporando la reorganización de competencias, mecanismos para asegurar la financiación de las funciones de la Delegatura, fortalecimiento del Sistema Nacional de la Calidad, disposiciones para la modernización de la infraestructura metrológica y actualización de los procedimientos en materia de reglamentos técnicos. Incluir exposición de motivos que argumente la necesidad, coherencia y beneficios del proyecto. (Documento borrador del articulado del proyecto de ley).</v>
      </c>
      <c r="I271" s="113">
        <f>VLOOKUP(B271,'PA GPS 2026 '!$E$4:$V$461,13,0)</f>
        <v>1</v>
      </c>
      <c r="J271" s="113" t="str">
        <f>VLOOKUP(B271,'PA GPS 2026 '!$E$4:$V$461,14,0)</f>
        <v>Númerica</v>
      </c>
      <c r="K271" s="114">
        <f>VLOOKUP(B271,'PA GPS 2026 '!$E$4:$V$461,16,0)</f>
        <v>46224</v>
      </c>
      <c r="L271" s="114">
        <f>VLOOKUP(B271,'PA GPS 2026 '!$E$4:$V$461,17,0)</f>
        <v>46283</v>
      </c>
      <c r="M271" s="113" t="str">
        <f>VLOOKUP(B271,'PA GPS 2026 '!$E$4:$V$461,18,0)</f>
        <v>6000-DESPACHO DEL SUPERINTENDENTE DELEGADO PARA EL CONTROL Y VERIFICACIÓN DE REGLAMENTOS TÉCNICOS Y METROLOGÍA LEGAL</v>
      </c>
    </row>
    <row r="272" spans="1:13" s="8" customFormat="1" ht="51.75" thickBot="1" x14ac:dyDescent="0.3">
      <c r="A272" s="133" t="str">
        <f>VLOOKUP(B272,'PA GPS 2026 '!$A$4:$D$461,4,0)</f>
        <v>Actividad propia</v>
      </c>
      <c r="B272" s="12" t="s">
        <v>421</v>
      </c>
      <c r="C272" s="196"/>
      <c r="D272" s="196" t="str">
        <f>VLOOKUP(B272,'PA GPS 2026 '!$E$4:$V$461,3,0)</f>
        <v>N/A</v>
      </c>
      <c r="E272" s="196" t="str">
        <f>VLOOKUP(B272,'PA GPS 2026 '!$E$4:$V$461,4,0)</f>
        <v>N/A</v>
      </c>
      <c r="F272" s="196" t="str">
        <f>VLOOKUP(B272,'PA GPS 2026 '!$E$4:$V$461,5,0)</f>
        <v>N/A</v>
      </c>
      <c r="G272" s="196" t="str">
        <f>VLOOKUP(B272,'PA GPS 2026 '!$E$4:$V$461,8,0)</f>
        <v>N/A</v>
      </c>
      <c r="H272" s="113" t="str">
        <f>VLOOKUP(B272,'PA GPS 2026 '!$E$4:$V$461,11,0)</f>
        <v>Presentar y socializar la primera versión del articulado con Entidades y organizaciones con interés y relevancia en el contenido del proyecto para considerar las observaciones y comentarios que consideren pertinentes. (Correo electrónico o memorando de envío a entidades del Borrador del articulado para comentarios).</v>
      </c>
      <c r="I272" s="113">
        <f>VLOOKUP(B272,'PA GPS 2026 '!$E$4:$V$461,13,0)</f>
        <v>1</v>
      </c>
      <c r="J272" s="113" t="str">
        <f>VLOOKUP(B272,'PA GPS 2026 '!$E$4:$V$461,14,0)</f>
        <v>Númerica</v>
      </c>
      <c r="K272" s="114">
        <f>VLOOKUP(B272,'PA GPS 2026 '!$E$4:$V$461,16,0)</f>
        <v>46287</v>
      </c>
      <c r="L272" s="114">
        <f>VLOOKUP(B272,'PA GPS 2026 '!$E$4:$V$461,17,0)</f>
        <v>46304</v>
      </c>
      <c r="M272" s="113" t="str">
        <f>VLOOKUP(B272,'PA GPS 2026 '!$E$4:$V$461,18,0)</f>
        <v>6000-DESPACHO DEL SUPERINTENDENTE DELEGADO PARA EL CONTROL Y VERIFICACIÓN DE REGLAMENTOS TÉCNICOS Y METROLOGÍA LEGAL</v>
      </c>
    </row>
    <row r="273" spans="1:13" ht="65.25" customHeight="1" thickBot="1" x14ac:dyDescent="0.3">
      <c r="A273" s="133" t="str">
        <f>VLOOKUP(B273,'PA GPS 2026 '!$A$4:$D$461,4,0)</f>
        <v>Producto</v>
      </c>
      <c r="B273" s="12" t="s">
        <v>244</v>
      </c>
      <c r="C273" s="195" t="str">
        <f>VLOOKUP(B273,'PA GPS 2026 '!$E$4:$V$461,10,0)</f>
        <v>CONPES</v>
      </c>
      <c r="D273" s="195" t="str">
        <f>VLOOKUP(B273,'PA GPS 2026 '!$E$4:$V$461,3,0)</f>
        <v xml:space="preserve">Promover el enfoque preventivo, diferencial y territorial en el que hacer misional de la entidad 
</v>
      </c>
      <c r="E273" s="195" t="str">
        <f>VLOOKUP(B273,'PA GPS 2026 '!$E$4:$V$461,4,0)</f>
        <v xml:space="preserve">Cumplimiento de productos del PAI asociados a Promover el enfoque preventivo, diferencial y territorial en el que hacer misional de la entidad 
</v>
      </c>
      <c r="F273" s="195" t="str">
        <f>VLOOKUP(B273,'PA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73" s="195" t="str">
        <f>VLOOKUP(B273,'PA GPS 2026 '!$E$4:$V$461,8,0)</f>
        <v>FUNCIONAMIENTO</v>
      </c>
      <c r="H273" s="113" t="str">
        <f>VLOOKUP(B273,'PA GPS 2026 '!$E$4:$V$461,11,0)</f>
        <v>Informe donde se evidencien los posibles efectos negativos del uso e implementación de sistemas de IA frente a los derechos de privacidad de los titulares de la información con fundamento en los incidentes de seguridad reportados en el registro nacional de bases de datos administrados por la Superintendencia de Industria y Comercio por vulnerar al régimen de protección de datos personales. Acción 5.12 CONPES 4144, realizado y publicado  (informe)</v>
      </c>
      <c r="I273" s="113">
        <f>VLOOKUP(B273,'PA GPS 2026 '!$E$4:$V$461,13,0)</f>
        <v>1</v>
      </c>
      <c r="J273" s="113" t="str">
        <f>VLOOKUP(B273,'PA GPS 2026 '!$E$4:$V$461,14,0)</f>
        <v>Númerica</v>
      </c>
      <c r="K273" s="114">
        <f>VLOOKUP(B273,'PA GPS 2026 '!$E$4:$V$461,16,0)</f>
        <v>46055</v>
      </c>
      <c r="L273" s="114">
        <f>VLOOKUP(B273,'PA GPS 2026 '!$E$4:$V$461,17,0)</f>
        <v>46371</v>
      </c>
      <c r="M273" s="113" t="str">
        <f>VLOOKUP(B273,'PA GPS 2026 '!$E$4:$V$461,18,0)</f>
        <v>7000-DESPACHO DEL SUPERINTENDENTE DELEGADO PARA LA PROTECCIÓN DE DATOS PERSONALES;
7100-DIRECCIÓN DE INVESTIGACIONES DE PROTECCIÓN DE DATOS PERSONALES</v>
      </c>
    </row>
    <row r="274" spans="1:13" ht="65.25" customHeight="1" thickBot="1" x14ac:dyDescent="0.3">
      <c r="A274" s="133" t="str">
        <f>VLOOKUP(B274,'PA GPS 2026 '!$A$4:$D$461,4,0)</f>
        <v>Actividad propia</v>
      </c>
      <c r="B274" s="12" t="s">
        <v>246</v>
      </c>
      <c r="C274" s="194"/>
      <c r="D274" s="194" t="str">
        <f>VLOOKUP(B274,'PA GPS 2026 '!$E$4:$V$461,3,0)</f>
        <v>N/A</v>
      </c>
      <c r="E274" s="194" t="str">
        <f>VLOOKUP(B274,'PA GPS 2026 '!$E$4:$V$461,4,0)</f>
        <v>N/A</v>
      </c>
      <c r="F274" s="194" t="str">
        <f>VLOOKUP(B274,'PA GPS 2026 '!$E$4:$V$461,5,0)</f>
        <v>N/A</v>
      </c>
      <c r="G274" s="194" t="str">
        <f>VLOOKUP(B274,'PA GPS 2026 '!$E$4:$V$461,8,0)</f>
        <v>N/A</v>
      </c>
      <c r="H274" s="113" t="str">
        <f>VLOOKUP(B274,'PA GPS 2026 '!$E$4:$V$461,11,0)</f>
        <v>Elaborar informe del análisis de los resultados encontrados. (Documento)</v>
      </c>
      <c r="I274" s="113">
        <f>VLOOKUP(B274,'PA GPS 2026 '!$E$4:$V$461,13,0)</f>
        <v>1</v>
      </c>
      <c r="J274" s="113" t="str">
        <f>VLOOKUP(B274,'PA GPS 2026 '!$E$4:$V$461,14,0)</f>
        <v>Númerica</v>
      </c>
      <c r="K274" s="114">
        <f>VLOOKUP(B274,'PA GPS 2026 '!$E$4:$V$461,16,0)</f>
        <v>46055</v>
      </c>
      <c r="L274" s="114">
        <f>VLOOKUP(B274,'PA GPS 2026 '!$E$4:$V$461,17,0)</f>
        <v>46326</v>
      </c>
      <c r="M274" s="113" t="str">
        <f>VLOOKUP(B274,'PA GPS 2026 '!$E$4:$V$461,18,0)</f>
        <v>7000-DESPACHO DEL SUPERINTENDENTE DELEGADO PARA LA PROTECCIÓN DE DATOS PERSONALES;
7100-DIRECCIÓN DE INVESTIGACIONES DE PROTECCIÓN DE DATOS PERSONALES</v>
      </c>
    </row>
    <row r="275" spans="1:13" s="8" customFormat="1" ht="51.75" thickBot="1" x14ac:dyDescent="0.3">
      <c r="A275" s="133" t="str">
        <f>VLOOKUP(B275,'PA GPS 2026 '!$A$4:$D$461,4,0)</f>
        <v>Actividad propia</v>
      </c>
      <c r="B275" s="12" t="s">
        <v>247</v>
      </c>
      <c r="C275" s="196"/>
      <c r="D275" s="196" t="str">
        <f>VLOOKUP(B275,'PA GPS 2026 '!$E$4:$V$461,3,0)</f>
        <v>N/A</v>
      </c>
      <c r="E275" s="196" t="str">
        <f>VLOOKUP(B275,'PA GPS 2026 '!$E$4:$V$461,4,0)</f>
        <v>N/A</v>
      </c>
      <c r="F275" s="196" t="str">
        <f>VLOOKUP(B275,'PA GPS 2026 '!$E$4:$V$461,5,0)</f>
        <v>N/A</v>
      </c>
      <c r="G275" s="196" t="str">
        <f>VLOOKUP(B275,'PA GPS 2026 '!$E$4:$V$461,8,0)</f>
        <v>N/A</v>
      </c>
      <c r="H275" s="113" t="str">
        <f>VLOOKUP(B275,'PA GPS 2026 '!$E$4:$V$461,11,0)</f>
        <v>Solicitar la publicación del documento (Link de publicación)</v>
      </c>
      <c r="I275" s="113">
        <f>VLOOKUP(B275,'PA GPS 2026 '!$E$4:$V$461,13,0)</f>
        <v>1</v>
      </c>
      <c r="J275" s="113" t="str">
        <f>VLOOKUP(B275,'PA GPS 2026 '!$E$4:$V$461,14,0)</f>
        <v>Númerica</v>
      </c>
      <c r="K275" s="114">
        <f>VLOOKUP(B275,'PA GPS 2026 '!$E$4:$V$461,16,0)</f>
        <v>46328</v>
      </c>
      <c r="L275" s="114">
        <f>VLOOKUP(B275,'PA GPS 2026 '!$E$4:$V$461,17,0)</f>
        <v>46371</v>
      </c>
      <c r="M275" s="113" t="str">
        <f>VLOOKUP(B275,'PA GPS 2026 '!$E$4:$V$461,18,0)</f>
        <v>7000-DESPACHO DEL SUPERINTENDENTE DELEGADO PARA LA PROTECCIÓN DE DATOS PERSONALES;
7100-DIRECCIÓN DE INVESTIGACIONES DE PROTECCIÓN DE DATOS PERSONALES</v>
      </c>
    </row>
    <row r="276" spans="1:13" ht="65.25" customHeight="1" thickBot="1" x14ac:dyDescent="0.3">
      <c r="A276" s="133" t="str">
        <f>VLOOKUP(B276,'PA GPS 2026 '!$A$4:$D$461,4,0)</f>
        <v>Producto</v>
      </c>
      <c r="B276" s="12" t="s">
        <v>248</v>
      </c>
      <c r="C276" s="195" t="str">
        <f>VLOOKUP(B276,'PA GPS 2026 '!$E$4:$V$461,10,0)</f>
        <v>N/A</v>
      </c>
      <c r="D276" s="195" t="str">
        <f>VLOOKUP(B276,'PA GPS 2026 '!$E$4:$V$461,3,0)</f>
        <v xml:space="preserve">Promover el enfoque preventivo, diferencial y territorial en el que hacer misional de la entidad 
</v>
      </c>
      <c r="E276" s="195" t="str">
        <f>VLOOKUP(B276,'PA GPS 2026 '!$E$4:$V$461,4,0)</f>
        <v xml:space="preserve">Cumplimiento de productos del PAI asociados a Promover el enfoque preventivo, diferencial y territorial en el que hacer misional de la entidad 
</v>
      </c>
      <c r="F276" s="195" t="str">
        <f>VLOOKUP(B276,'PA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76" s="195" t="str">
        <f>VLOOKUP(B276,'PA GPS 2026 '!$E$4:$V$461,8,0)</f>
        <v>FUNCIONAMIENTO</v>
      </c>
      <c r="H276" s="113" t="str">
        <f>VLOOKUP(B276,'PA GPS 2026 '!$E$4:$V$461,11,0)</f>
        <v>Evento en temas relacionados con datos personales, realizado (Registros fotográficos)</v>
      </c>
      <c r="I276" s="113">
        <f>VLOOKUP(B276,'PA GPS 2026 '!$E$4:$V$461,13,0)</f>
        <v>1</v>
      </c>
      <c r="J276" s="113" t="str">
        <f>VLOOKUP(B276,'PA GPS 2026 '!$E$4:$V$461,14,0)</f>
        <v>Númerica</v>
      </c>
      <c r="K276" s="114">
        <f>VLOOKUP(B276,'PA GPS 2026 '!$E$4:$V$461,16,0)</f>
        <v>46146</v>
      </c>
      <c r="L276" s="114">
        <f>VLOOKUP(B276,'PA GPS 2026 '!$E$4:$V$461,17,0)</f>
        <v>46240</v>
      </c>
      <c r="M276" s="113" t="str">
        <f>VLOOKUP(B276,'PA GPS 2026 '!$E$4:$V$461,18,0)</f>
        <v>7000-DESPACHO DEL SUPERINTENDENTE DELEGADO PARA LA PROTECCIÓN DE DATOS PERSONALES;
73-GRUPO DE TRABAJO DE COMUNICACION</v>
      </c>
    </row>
    <row r="277" spans="1:13" ht="65.25" customHeight="1" thickBot="1" x14ac:dyDescent="0.3">
      <c r="A277" s="133" t="str">
        <f>VLOOKUP(B277,'PA GPS 2026 '!$A$4:$D$461,4,0)</f>
        <v>Actividad propia</v>
      </c>
      <c r="B277" s="12" t="s">
        <v>249</v>
      </c>
      <c r="C277" s="194"/>
      <c r="D277" s="194" t="str">
        <f>VLOOKUP(B277,'PA GPS 2026 '!$E$4:$V$461,3,0)</f>
        <v>N/A</v>
      </c>
      <c r="E277" s="194" t="str">
        <f>VLOOKUP(B277,'PA GPS 2026 '!$E$4:$V$461,4,0)</f>
        <v>N/A</v>
      </c>
      <c r="F277" s="194" t="str">
        <f>VLOOKUP(B277,'PA GPS 2026 '!$E$4:$V$461,5,0)</f>
        <v>N/A</v>
      </c>
      <c r="G277" s="194" t="str">
        <f>VLOOKUP(B277,'PA GPS 2026 '!$E$4:$V$461,8,0)</f>
        <v>N/A</v>
      </c>
      <c r="H277" s="113" t="str">
        <f>VLOOKUP(B277,'PA GPS 2026 '!$E$4:$V$461,11,0)</f>
        <v>Diligenciar y enviar Brief sobre el evento (correo/ Brief)</v>
      </c>
      <c r="I277" s="113">
        <f>VLOOKUP(B277,'PA GPS 2026 '!$E$4:$V$461,13,0)</f>
        <v>1</v>
      </c>
      <c r="J277" s="113" t="str">
        <f>VLOOKUP(B277,'PA GPS 2026 '!$E$4:$V$461,14,0)</f>
        <v>Númerica</v>
      </c>
      <c r="K277" s="114">
        <f>VLOOKUP(B277,'PA GPS 2026 '!$E$4:$V$461,16,0)</f>
        <v>46146</v>
      </c>
      <c r="L277" s="114">
        <f>VLOOKUP(B277,'PA GPS 2026 '!$E$4:$V$461,17,0)</f>
        <v>46161</v>
      </c>
      <c r="M277" s="113" t="str">
        <f>VLOOKUP(B277,'PA GPS 2026 '!$E$4:$V$461,18,0)</f>
        <v>7000-DESPACHO DEL SUPERINTENDENTE DELEGADO PARA LA PROTECCIÓN DE DATOS PERSONALES</v>
      </c>
    </row>
    <row r="278" spans="1:13" ht="65.25" customHeight="1" thickBot="1" x14ac:dyDescent="0.3">
      <c r="A278" s="133" t="str">
        <f>VLOOKUP(B278,'PA GPS 2026 '!$A$4:$D$461,4,0)</f>
        <v>Actividad sin participación</v>
      </c>
      <c r="B278" s="12" t="s">
        <v>250</v>
      </c>
      <c r="C278" s="194"/>
      <c r="D278" s="194" t="str">
        <f>VLOOKUP(B278,'PA GPS 2026 '!$E$4:$V$461,3,0)</f>
        <v>N/A</v>
      </c>
      <c r="E278" s="194" t="str">
        <f>VLOOKUP(B278,'PA GPS 2026 '!$E$4:$V$461,4,0)</f>
        <v>N/A</v>
      </c>
      <c r="F278" s="194" t="str">
        <f>VLOOKUP(B278,'PA GPS 2026 '!$E$4:$V$461,5,0)</f>
        <v>N/A</v>
      </c>
      <c r="G278" s="194" t="str">
        <f>VLOOKUP(B278,'PA GPS 2026 '!$E$4:$V$461,8,0)</f>
        <v>N/A</v>
      </c>
      <c r="H278" s="113" t="str">
        <f>VLOOKUP(B278,'PA GPS 2026 '!$E$4:$V$461,11,0)</f>
        <v>Presentar propuesta de difusión del evento (Propuesta/correo)</v>
      </c>
      <c r="I278" s="113">
        <f>VLOOKUP(B278,'PA GPS 2026 '!$E$4:$V$461,13,0)</f>
        <v>1</v>
      </c>
      <c r="J278" s="113" t="str">
        <f>VLOOKUP(B278,'PA GPS 2026 '!$E$4:$V$461,14,0)</f>
        <v>Númerica</v>
      </c>
      <c r="K278" s="114">
        <f>VLOOKUP(B278,'PA GPS 2026 '!$E$4:$V$461,16,0)</f>
        <v>46162</v>
      </c>
      <c r="L278" s="114">
        <f>VLOOKUP(B278,'PA GPS 2026 '!$E$4:$V$461,17,0)</f>
        <v>46189</v>
      </c>
      <c r="M278" s="113" t="str">
        <f>VLOOKUP(B278,'PA GPS 2026 '!$E$4:$V$461,18,0)</f>
        <v>73-GRUPO DE TRABAJO DE COMUNICACION</v>
      </c>
    </row>
    <row r="279" spans="1:13" s="8" customFormat="1" ht="26.25" thickBot="1" x14ac:dyDescent="0.3">
      <c r="A279" s="133" t="str">
        <f>VLOOKUP(B279,'PA GPS 2026 '!$A$4:$D$461,4,0)</f>
        <v>Actividad propia</v>
      </c>
      <c r="B279" s="12" t="s">
        <v>1461</v>
      </c>
      <c r="C279" s="194"/>
      <c r="D279" s="194" t="str">
        <f>VLOOKUP(B279,'PA GPS 2026 '!$E$4:$V$461,3,0)</f>
        <v>N/A</v>
      </c>
      <c r="E279" s="194" t="str">
        <f>VLOOKUP(B279,'PA GPS 2026 '!$E$4:$V$461,4,0)</f>
        <v>N/A</v>
      </c>
      <c r="F279" s="194" t="str">
        <f>VLOOKUP(B279,'PA GPS 2026 '!$E$4:$V$461,5,0)</f>
        <v>N/A</v>
      </c>
      <c r="G279" s="194" t="str">
        <f>VLOOKUP(B279,'PA GPS 2026 '!$E$4:$V$461,8,0)</f>
        <v>N/A</v>
      </c>
      <c r="H279" s="113" t="str">
        <f>VLOOKUP(B279,'PA GPS 2026 '!$E$4:$V$461,11,0)</f>
        <v>Revisar y aprobar la propuesta (correo de aprobación)</v>
      </c>
      <c r="I279" s="113">
        <f>VLOOKUP(B279,'PA GPS 2026 '!$E$4:$V$461,13,0)</f>
        <v>1</v>
      </c>
      <c r="J279" s="113" t="str">
        <f>VLOOKUP(B279,'PA GPS 2026 '!$E$4:$V$461,14,0)</f>
        <v>Númerica</v>
      </c>
      <c r="K279" s="114">
        <f>VLOOKUP(B279,'PA GPS 2026 '!$E$4:$V$461,16,0)</f>
        <v>46190</v>
      </c>
      <c r="L279" s="114">
        <f>VLOOKUP(B279,'PA GPS 2026 '!$E$4:$V$461,17,0)</f>
        <v>46203</v>
      </c>
      <c r="M279" s="113" t="str">
        <f>VLOOKUP(B279,'PA GPS 2026 '!$E$4:$V$461,18,0)</f>
        <v>7000-DESPACHO DEL SUPERINTENDENTE DELEGADO PARA LA PROTECCIÓN DE DATOS PERSONALES</v>
      </c>
    </row>
    <row r="280" spans="1:13" ht="39" thickBot="1" x14ac:dyDescent="0.3">
      <c r="A280" s="133" t="str">
        <f>VLOOKUP(B280,'PA GPS 2026 '!$A$4:$D$461,4,0)</f>
        <v>Actividad propia</v>
      </c>
      <c r="B280" s="12" t="s">
        <v>1464</v>
      </c>
      <c r="C280" s="196"/>
      <c r="D280" s="196" t="str">
        <f>VLOOKUP(B280,'PA GPS 2026 '!$E$4:$V$461,3,0)</f>
        <v>N/A</v>
      </c>
      <c r="E280" s="196" t="str">
        <f>VLOOKUP(B280,'PA GPS 2026 '!$E$4:$V$461,4,0)</f>
        <v>N/A</v>
      </c>
      <c r="F280" s="196" t="str">
        <f>VLOOKUP(B280,'PA GPS 2026 '!$E$4:$V$461,5,0)</f>
        <v>N/A</v>
      </c>
      <c r="G280" s="196" t="str">
        <f>VLOOKUP(B280,'PA GPS 2026 '!$E$4:$V$461,8,0)</f>
        <v>N/A</v>
      </c>
      <c r="H280" s="113" t="str">
        <f>VLOOKUP(B280,'PA GPS 2026 '!$E$4:$V$461,11,0)</f>
        <v>Ejecutar la propuesta de difusión y realizar el evento (informe de ejeción del evento con registro fotografico)</v>
      </c>
      <c r="I280" s="113">
        <f>VLOOKUP(B280,'PA GPS 2026 '!$E$4:$V$461,13,0)</f>
        <v>1</v>
      </c>
      <c r="J280" s="113" t="str">
        <f>VLOOKUP(B280,'PA GPS 2026 '!$E$4:$V$461,14,0)</f>
        <v>Númerica</v>
      </c>
      <c r="K280" s="114">
        <f>VLOOKUP(B280,'PA GPS 2026 '!$E$4:$V$461,16,0)</f>
        <v>46204</v>
      </c>
      <c r="L280" s="114">
        <f>VLOOKUP(B280,'PA GPS 2026 '!$E$4:$V$461,17,0)</f>
        <v>46240</v>
      </c>
      <c r="M280" s="113" t="str">
        <f>VLOOKUP(B280,'PA GPS 2026 '!$E$4:$V$461,18,0)</f>
        <v>7000-DESPACHO DEL SUPERINTENDENTE DELEGADO PARA LA PROTECCIÓN DE DATOS PERSONALES;
73-GRUPO DE TRABAJO DE COMUNICACION</v>
      </c>
    </row>
    <row r="281" spans="1:13" ht="39" thickBot="1" x14ac:dyDescent="0.3">
      <c r="A281" s="133" t="str">
        <f>VLOOKUP(B281,'PA GPS 2026 '!$A$4:$D$461,4,0)</f>
        <v>Producto</v>
      </c>
      <c r="B281" s="12" t="s">
        <v>251</v>
      </c>
      <c r="C281" s="195" t="str">
        <f>VLOOKUP(B281,'PA GPS 2026 '!$E$4:$V$461,10,0)</f>
        <v>N/A</v>
      </c>
      <c r="D281" s="195" t="str">
        <f>VLOOKUP(B281,'PA GPS 2026 '!$E$4:$V$461,3,0)</f>
        <v xml:space="preserve">Promover el enfoque preventivo, diferencial y territorial en el que hacer misional de la entidad 
</v>
      </c>
      <c r="E281" s="195" t="str">
        <f>VLOOKUP(B281,'PA GPS 2026 '!$E$4:$V$461,4,0)</f>
        <v xml:space="preserve">Cumplimiento de productos del PAI asociados a Promover el enfoque preventivo, diferencial y territorial en el que hacer misional de la entidad 
</v>
      </c>
      <c r="F281" s="195" t="str">
        <f>VLOOKUP(B281,'PA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81" s="195" t="str">
        <f>VLOOKUP(B281,'PA GPS 2026 '!$E$4:$V$461,8,0)</f>
        <v>FUNCIONAMIENTO</v>
      </c>
      <c r="H281" s="113" t="str">
        <f>VLOOKUP(B281,'PA GPS 2026 '!$E$4:$V$461,11,0)</f>
        <v>Campaña de divulgación para fortalecer el empoderamiento de las personas sobre sus datos, ejecutada (Pantallazos con la publicación/único entregable)</v>
      </c>
      <c r="I281" s="113">
        <f>VLOOKUP(B281,'PA GPS 2026 '!$E$4:$V$461,13,0)</f>
        <v>1</v>
      </c>
      <c r="J281" s="113" t="str">
        <f>VLOOKUP(B281,'PA GPS 2026 '!$E$4:$V$461,14,0)</f>
        <v>Númerica</v>
      </c>
      <c r="K281" s="114">
        <f>VLOOKUP(B281,'PA GPS 2026 '!$E$4:$V$461,16,0)</f>
        <v>46055</v>
      </c>
      <c r="L281" s="114">
        <f>VLOOKUP(B281,'PA GPS 2026 '!$E$4:$V$461,17,0)</f>
        <v>46192</v>
      </c>
      <c r="M281" s="113" t="str">
        <f>VLOOKUP(B281,'PA GPS 2026 '!$E$4:$V$461,18,0)</f>
        <v>7000-DESPACHO DEL SUPERINTENDENTE DELEGADO PARA LA PROTECCIÓN DE DATOS PERSONALES;
73-GRUPO DE TRABAJO DE COMUNICACION</v>
      </c>
    </row>
    <row r="282" spans="1:13" s="8" customFormat="1" ht="26.25" thickBot="1" x14ac:dyDescent="0.3">
      <c r="A282" s="133" t="str">
        <f>VLOOKUP(B282,'PA GPS 2026 '!$A$4:$D$461,4,0)</f>
        <v>Actividad propia</v>
      </c>
      <c r="B282" s="12" t="s">
        <v>252</v>
      </c>
      <c r="C282" s="194"/>
      <c r="D282" s="194" t="str">
        <f>VLOOKUP(B282,'PA GPS 2026 '!$E$4:$V$461,3,0)</f>
        <v>N/A</v>
      </c>
      <c r="E282" s="194" t="str">
        <f>VLOOKUP(B282,'PA GPS 2026 '!$E$4:$V$461,4,0)</f>
        <v>N/A</v>
      </c>
      <c r="F282" s="194" t="str">
        <f>VLOOKUP(B282,'PA GPS 2026 '!$E$4:$V$461,5,0)</f>
        <v>N/A</v>
      </c>
      <c r="G282" s="194" t="str">
        <f>VLOOKUP(B282,'PA GPS 2026 '!$E$4:$V$461,8,0)</f>
        <v>N/A</v>
      </c>
      <c r="H282" s="113" t="str">
        <f>VLOOKUP(B282,'PA GPS 2026 '!$E$4:$V$461,11,0)</f>
        <v>Diligenciar y enviar al Grupo de trabajo de comunicaciones el brief  de la campaña genérica previa concertación con OSCAE. (correo electrónico con el Brief diligenciado /único entregable)</v>
      </c>
      <c r="I282" s="113">
        <f>VLOOKUP(B282,'PA GPS 2026 '!$E$4:$V$461,13,0)</f>
        <v>1</v>
      </c>
      <c r="J282" s="113" t="str">
        <f>VLOOKUP(B282,'PA GPS 2026 '!$E$4:$V$461,14,0)</f>
        <v>Númerica</v>
      </c>
      <c r="K282" s="114">
        <f>VLOOKUP(B282,'PA GPS 2026 '!$E$4:$V$461,16,0)</f>
        <v>46055</v>
      </c>
      <c r="L282" s="114">
        <f>VLOOKUP(B282,'PA GPS 2026 '!$E$4:$V$461,17,0)</f>
        <v>46094</v>
      </c>
      <c r="M282" s="113" t="str">
        <f>VLOOKUP(B282,'PA GPS 2026 '!$E$4:$V$461,18,0)</f>
        <v>7000-DESPACHO DEL SUPERINTENDENTE DELEGADO PARA LA PROTECCIÓN DE DATOS PERSONALES</v>
      </c>
    </row>
    <row r="283" spans="1:13" ht="26.25" thickBot="1" x14ac:dyDescent="0.3">
      <c r="A283" s="133" t="str">
        <f>VLOOKUP(B283,'PA GPS 2026 '!$A$4:$D$461,4,0)</f>
        <v>Actividad sin participación</v>
      </c>
      <c r="B283" s="12" t="s">
        <v>253</v>
      </c>
      <c r="C283" s="194"/>
      <c r="D283" s="194" t="str">
        <f>VLOOKUP(B283,'PA GPS 2026 '!$E$4:$V$461,3,0)</f>
        <v>N/A</v>
      </c>
      <c r="E283" s="194" t="str">
        <f>VLOOKUP(B283,'PA GPS 2026 '!$E$4:$V$461,4,0)</f>
        <v>N/A</v>
      </c>
      <c r="F283" s="194" t="str">
        <f>VLOOKUP(B283,'PA GPS 2026 '!$E$4:$V$461,5,0)</f>
        <v>N/A</v>
      </c>
      <c r="G283" s="194" t="str">
        <f>VLOOKUP(B283,'PA GPS 2026 '!$E$4:$V$461,8,0)</f>
        <v>N/A</v>
      </c>
      <c r="H283" s="113" t="str">
        <f>VLOOKUP(B283,'PA GPS 2026 '!$E$4:$V$461,11,0)</f>
        <v>Presentar propuesta de difusión de la campaña de divulgación   (Brief de presentación de campaña)</v>
      </c>
      <c r="I283" s="113">
        <f>VLOOKUP(B283,'PA GPS 2026 '!$E$4:$V$461,13,0)</f>
        <v>1</v>
      </c>
      <c r="J283" s="113" t="str">
        <f>VLOOKUP(B283,'PA GPS 2026 '!$E$4:$V$461,14,0)</f>
        <v>Númerica</v>
      </c>
      <c r="K283" s="114">
        <f>VLOOKUP(B283,'PA GPS 2026 '!$E$4:$V$461,16,0)</f>
        <v>46097</v>
      </c>
      <c r="L283" s="114">
        <f>VLOOKUP(B283,'PA GPS 2026 '!$E$4:$V$461,17,0)</f>
        <v>46139</v>
      </c>
      <c r="M283" s="113" t="str">
        <f>VLOOKUP(B283,'PA GPS 2026 '!$E$4:$V$461,18,0)</f>
        <v>73-GRUPO DE TRABAJO DE COMUNICACION</v>
      </c>
    </row>
    <row r="284" spans="1:13" ht="26.25" thickBot="1" x14ac:dyDescent="0.3">
      <c r="A284" s="133" t="str">
        <f>VLOOKUP(B284,'PA GPS 2026 '!$A$4:$D$461,4,0)</f>
        <v>Actividad propia</v>
      </c>
      <c r="B284" s="12" t="s">
        <v>1468</v>
      </c>
      <c r="C284" s="194"/>
      <c r="D284" s="194" t="str">
        <f>VLOOKUP(B284,'PA GPS 2026 '!$E$4:$V$461,3,0)</f>
        <v>N/A</v>
      </c>
      <c r="E284" s="194" t="str">
        <f>VLOOKUP(B284,'PA GPS 2026 '!$E$4:$V$461,4,0)</f>
        <v>N/A</v>
      </c>
      <c r="F284" s="194" t="str">
        <f>VLOOKUP(B284,'PA GPS 2026 '!$E$4:$V$461,5,0)</f>
        <v>N/A</v>
      </c>
      <c r="G284" s="194" t="str">
        <f>VLOOKUP(B284,'PA GPS 2026 '!$E$4:$V$461,8,0)</f>
        <v>N/A</v>
      </c>
      <c r="H284" s="113" t="str">
        <f>VLOOKUP(B284,'PA GPS 2026 '!$E$4:$V$461,11,0)</f>
        <v>Revisar y aprobar la propuesta por parte del área responsable (única revisión) /correo electrónico con documento aprobado)</v>
      </c>
      <c r="I284" s="113">
        <f>VLOOKUP(B284,'PA GPS 2026 '!$E$4:$V$461,13,0)</f>
        <v>1</v>
      </c>
      <c r="J284" s="113" t="str">
        <f>VLOOKUP(B284,'PA GPS 2026 '!$E$4:$V$461,14,0)</f>
        <v>Númerica</v>
      </c>
      <c r="K284" s="114">
        <f>VLOOKUP(B284,'PA GPS 2026 '!$E$4:$V$461,16,0)</f>
        <v>46140</v>
      </c>
      <c r="L284" s="114">
        <f>VLOOKUP(B284,'PA GPS 2026 '!$E$4:$V$461,17,0)</f>
        <v>46157</v>
      </c>
      <c r="M284" s="113" t="str">
        <f>VLOOKUP(B284,'PA GPS 2026 '!$E$4:$V$461,18,0)</f>
        <v>7000-DESPACHO DEL SUPERINTENDENTE DELEGADO PARA LA PROTECCIÓN DE DATOS PERSONALES</v>
      </c>
    </row>
    <row r="285" spans="1:13" ht="26.25" thickBot="1" x14ac:dyDescent="0.3">
      <c r="A285" s="133" t="str">
        <f>VLOOKUP(B285,'PA GPS 2026 '!$A$4:$D$461,4,0)</f>
        <v>Actividad sin participación</v>
      </c>
      <c r="B285" s="12" t="s">
        <v>1469</v>
      </c>
      <c r="C285" s="196"/>
      <c r="D285" s="196" t="str">
        <f>VLOOKUP(B285,'PA GPS 2026 '!$E$4:$V$461,3,0)</f>
        <v>N/A</v>
      </c>
      <c r="E285" s="196" t="str">
        <f>VLOOKUP(B285,'PA GPS 2026 '!$E$4:$V$461,4,0)</f>
        <v>N/A</v>
      </c>
      <c r="F285" s="196" t="str">
        <f>VLOOKUP(B285,'PA GPS 2026 '!$E$4:$V$461,5,0)</f>
        <v>N/A</v>
      </c>
      <c r="G285" s="196" t="str">
        <f>VLOOKUP(B285,'PA GPS 2026 '!$E$4:$V$461,8,0)</f>
        <v>N/A</v>
      </c>
      <c r="H285" s="113" t="str">
        <f>VLOOKUP(B285,'PA GPS 2026 '!$E$4:$V$461,11,0)</f>
        <v>Ejecutar la campaña  (Capturas de pantalla de la publicación de la campaña)</v>
      </c>
      <c r="I285" s="113">
        <f>VLOOKUP(B285,'PA GPS 2026 '!$E$4:$V$461,13,0)</f>
        <v>1</v>
      </c>
      <c r="J285" s="113" t="str">
        <f>VLOOKUP(B285,'PA GPS 2026 '!$E$4:$V$461,14,0)</f>
        <v>Númerica</v>
      </c>
      <c r="K285" s="114">
        <f>VLOOKUP(B285,'PA GPS 2026 '!$E$4:$V$461,16,0)</f>
        <v>46161</v>
      </c>
      <c r="L285" s="114">
        <f>VLOOKUP(B285,'PA GPS 2026 '!$E$4:$V$461,17,0)</f>
        <v>46192</v>
      </c>
      <c r="M285" s="113" t="str">
        <f>VLOOKUP(B285,'PA GPS 2026 '!$E$4:$V$461,18,0)</f>
        <v>73-GRUPO DE TRABAJO DE COMUNICACION</v>
      </c>
    </row>
    <row r="286" spans="1:13" ht="39" thickBot="1" x14ac:dyDescent="0.3">
      <c r="A286" s="133" t="str">
        <f>VLOOKUP(B286,'PA GPS 2026 '!$A$4:$D$461,4,0)</f>
        <v>Producto</v>
      </c>
      <c r="B286" s="12" t="s">
        <v>261</v>
      </c>
      <c r="C286" s="195" t="str">
        <f>VLOOKUP(B286,'PA GPS 2026 '!$E$4:$V$461,10,0)</f>
        <v>N/A</v>
      </c>
      <c r="D286" s="195" t="str">
        <f>VLOOKUP(B286,'PA GPS 2026 '!$E$4:$V$461,3,0)</f>
        <v>Mejorar la oportunidad en la atención de trámites y servicios.</v>
      </c>
      <c r="E286" s="195" t="str">
        <f>VLOOKUP(B286,'PA GPS 2026 '!$E$4:$V$461,4,0)</f>
        <v>Avance promedio de cumplimiento de productos asociados a mejorar la oportunidad en la atención de trámites y servicios.</v>
      </c>
      <c r="F286" s="195" t="str">
        <f>VLOOKUP(B286,'PA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86" s="195" t="str">
        <f>VLOOKUP(B286,'PA GPS 2026 '!$E$4:$V$461,8,0)</f>
        <v>C-3503-0200-19-20104c</v>
      </c>
      <c r="H286" s="113" t="str">
        <f>VLOOKUP(B286,'PA GPS 2026 '!$E$4:$V$461,11,0)</f>
        <v>Capacitaciones dirigidas a los sujetos obligados para la adecuada inscripción de sus bases de datos en el Registro Nacional de Bases de Datos (RNBD), realizadas (registros fotográficos/capturas de pantallas )</v>
      </c>
      <c r="I286" s="113">
        <f>VLOOKUP(B286,'PA GPS 2026 '!$E$4:$V$461,13,0)</f>
        <v>6</v>
      </c>
      <c r="J286" s="113" t="str">
        <f>VLOOKUP(B286,'PA GPS 2026 '!$E$4:$V$461,14,0)</f>
        <v>Númerica</v>
      </c>
      <c r="K286" s="114">
        <f>VLOOKUP(B286,'PA GPS 2026 '!$E$4:$V$461,16,0)</f>
        <v>46055</v>
      </c>
      <c r="L286" s="114">
        <f>VLOOKUP(B286,'PA GPS 2026 '!$E$4:$V$461,17,0)</f>
        <v>46371</v>
      </c>
      <c r="M286" s="113" t="str">
        <f>VLOOKUP(B286,'PA GPS 2026 '!$E$4:$V$461,18,0)</f>
        <v>73-GRUPO DE TRABAJO DE COMUNICACION;
7100-DIRECCIÓN DE INVESTIGACIONES DE PROTECCIÓN DE DATOS PERSONALES</v>
      </c>
    </row>
    <row r="287" spans="1:13" s="8" customFormat="1" ht="26.25" thickBot="1" x14ac:dyDescent="0.3">
      <c r="A287" s="133" t="str">
        <f>VLOOKUP(B287,'PA GPS 2026 '!$A$4:$D$461,4,0)</f>
        <v>Actividad propia</v>
      </c>
      <c r="B287" s="12" t="s">
        <v>263</v>
      </c>
      <c r="C287" s="194"/>
      <c r="D287" s="194" t="str">
        <f>VLOOKUP(B287,'PA GPS 2026 '!$E$4:$V$461,3,0)</f>
        <v>N/A</v>
      </c>
      <c r="E287" s="194" t="str">
        <f>VLOOKUP(B287,'PA GPS 2026 '!$E$4:$V$461,4,0)</f>
        <v>N/A</v>
      </c>
      <c r="F287" s="194" t="str">
        <f>VLOOKUP(B287,'PA GPS 2026 '!$E$4:$V$461,5,0)</f>
        <v>N/A</v>
      </c>
      <c r="G287" s="194" t="str">
        <f>VLOOKUP(B287,'PA GPS 2026 '!$E$4:$V$461,8,0)</f>
        <v>N/A</v>
      </c>
      <c r="H287" s="113" t="str">
        <f>VLOOKUP(B287,'PA GPS 2026 '!$E$4:$V$461,11,0)</f>
        <v>Elaborar y enviar cronograma de capacitaciones al grupo de comunicaciones  (correo electrónico con cronograma/único entregable)</v>
      </c>
      <c r="I287" s="113">
        <f>VLOOKUP(B287,'PA GPS 2026 '!$E$4:$V$461,13,0)</f>
        <v>1</v>
      </c>
      <c r="J287" s="113" t="str">
        <f>VLOOKUP(B287,'PA GPS 2026 '!$E$4:$V$461,14,0)</f>
        <v>Númerica</v>
      </c>
      <c r="K287" s="114">
        <f>VLOOKUP(B287,'PA GPS 2026 '!$E$4:$V$461,16,0)</f>
        <v>46055</v>
      </c>
      <c r="L287" s="114">
        <f>VLOOKUP(B287,'PA GPS 2026 '!$E$4:$V$461,17,0)</f>
        <v>46072</v>
      </c>
      <c r="M287" s="113" t="str">
        <f>VLOOKUP(B287,'PA GPS 2026 '!$E$4:$V$461,18,0)</f>
        <v>7100-DIRECCIÓN DE INVESTIGACIONES DE PROTECCIÓN DE DATOS PERSONALES</v>
      </c>
    </row>
    <row r="288" spans="1:13" ht="39" thickBot="1" x14ac:dyDescent="0.3">
      <c r="A288" s="133" t="str">
        <f>VLOOKUP(B288,'PA GPS 2026 '!$A$4:$D$461,4,0)</f>
        <v>Actividad propia</v>
      </c>
      <c r="B288" s="12" t="s">
        <v>265</v>
      </c>
      <c r="C288" s="194"/>
      <c r="D288" s="194" t="str">
        <f>VLOOKUP(B288,'PA GPS 2026 '!$E$4:$V$461,3,0)</f>
        <v>N/A</v>
      </c>
      <c r="E288" s="194" t="str">
        <f>VLOOKUP(B288,'PA GPS 2026 '!$E$4:$V$461,4,0)</f>
        <v>N/A</v>
      </c>
      <c r="F288" s="194" t="str">
        <f>VLOOKUP(B288,'PA GPS 2026 '!$E$4:$V$461,5,0)</f>
        <v>N/A</v>
      </c>
      <c r="G288" s="194" t="str">
        <f>VLOOKUP(B288,'PA GPS 2026 '!$E$4:$V$461,8,0)</f>
        <v>N/A</v>
      </c>
      <c r="H288" s="113" t="str">
        <f>VLOOKUP(B288,'PA GPS 2026 '!$E$4:$V$461,11,0)</f>
        <v>Realizar capacitaciones en temas relacionados con datos personales. (Registro fotográfico o captura de pantalla)</v>
      </c>
      <c r="I288" s="113">
        <f>VLOOKUP(B288,'PA GPS 2026 '!$E$4:$V$461,13,0)</f>
        <v>6</v>
      </c>
      <c r="J288" s="113" t="str">
        <f>VLOOKUP(B288,'PA GPS 2026 '!$E$4:$V$461,14,0)</f>
        <v>Númerica</v>
      </c>
      <c r="K288" s="114">
        <f>VLOOKUP(B288,'PA GPS 2026 '!$E$4:$V$461,16,0)</f>
        <v>46073</v>
      </c>
      <c r="L288" s="114">
        <f>VLOOKUP(B288,'PA GPS 2026 '!$E$4:$V$461,17,0)</f>
        <v>46356</v>
      </c>
      <c r="M288" s="113" t="str">
        <f>VLOOKUP(B288,'PA GPS 2026 '!$E$4:$V$461,18,0)</f>
        <v>73-GRUPO DE TRABAJO DE COMUNICACION;
7100-DIRECCIÓN DE INVESTIGACIONES DE PROTECCIÓN DE DATOS PERSONALES</v>
      </c>
    </row>
    <row r="289" spans="1:13" ht="26.25" thickBot="1" x14ac:dyDescent="0.3">
      <c r="A289" s="133" t="str">
        <f>VLOOKUP(B289,'PA GPS 2026 '!$A$4:$D$461,4,0)</f>
        <v>Actividad propia</v>
      </c>
      <c r="B289" s="12" t="s">
        <v>266</v>
      </c>
      <c r="C289" s="196"/>
      <c r="D289" s="196" t="str">
        <f>VLOOKUP(B289,'PA GPS 2026 '!$E$4:$V$461,3,0)</f>
        <v>N/A</v>
      </c>
      <c r="E289" s="196" t="str">
        <f>VLOOKUP(B289,'PA GPS 2026 '!$E$4:$V$461,4,0)</f>
        <v>N/A</v>
      </c>
      <c r="F289" s="196" t="str">
        <f>VLOOKUP(B289,'PA GPS 2026 '!$E$4:$V$461,5,0)</f>
        <v>N/A</v>
      </c>
      <c r="G289" s="196" t="str">
        <f>VLOOKUP(B289,'PA GPS 2026 '!$E$4:$V$461,8,0)</f>
        <v>N/A</v>
      </c>
      <c r="H289" s="113" t="str">
        <f>VLOOKUP(B289,'PA GPS 2026 '!$E$4:$V$461,11,0)</f>
        <v>Realizar informes de capacitaciones realizadas  (Informe elaborado)</v>
      </c>
      <c r="I289" s="113">
        <f>VLOOKUP(B289,'PA GPS 2026 '!$E$4:$V$461,13,0)</f>
        <v>6</v>
      </c>
      <c r="J289" s="113" t="str">
        <f>VLOOKUP(B289,'PA GPS 2026 '!$E$4:$V$461,14,0)</f>
        <v>Númerica</v>
      </c>
      <c r="K289" s="114">
        <f>VLOOKUP(B289,'PA GPS 2026 '!$E$4:$V$461,16,0)</f>
        <v>46073</v>
      </c>
      <c r="L289" s="114">
        <f>VLOOKUP(B289,'PA GPS 2026 '!$E$4:$V$461,17,0)</f>
        <v>46371</v>
      </c>
      <c r="M289" s="113" t="str">
        <f>VLOOKUP(B289,'PA GPS 2026 '!$E$4:$V$461,18,0)</f>
        <v>7100-DIRECCIÓN DE INVESTIGACIONES DE PROTECCIÓN DE DATOS PERSONALES</v>
      </c>
    </row>
    <row r="290" spans="1:13" s="8" customFormat="1" ht="51.75" thickBot="1" x14ac:dyDescent="0.3">
      <c r="A290" s="133" t="str">
        <f>VLOOKUP(B290,'PA GPS 2026 '!$A$4:$D$461,4,0)</f>
        <v>Producto</v>
      </c>
      <c r="B290" s="12" t="s">
        <v>269</v>
      </c>
      <c r="C290" s="195" t="str">
        <f>VLOOKUP(B290,'PA GPS 2026 '!$E$4:$V$461,10,0)</f>
        <v>N/A</v>
      </c>
      <c r="D290" s="195" t="str">
        <f>VLOOKUP(B290,'PA GPS 2026 '!$E$4:$V$461,3,0)</f>
        <v xml:space="preserve">Fortalecer la infraestructura, uso y aprovechamiento de las tecnologías de la información, para optimizar la capacidad institucional
</v>
      </c>
      <c r="E290" s="195" t="str">
        <f>VLOOKUP(B290,'PA GPS 2026 '!$E$4:$V$461,4,0)</f>
        <v xml:space="preserve">Cumplimiento de productos del PAI asociados a Fortalecer la infraestructura, uso y aprovechamiento de las tecnologías de la información, para optimizar la capacidad institucional
</v>
      </c>
      <c r="F290" s="195" t="str">
        <f>VLOOKUP(B290,'PA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290" s="195" t="str">
        <f>VLOOKUP(B290,'PA GPS 2026 '!$E$4:$V$461,8,0)</f>
        <v>C-3503-0200-19-20104c</v>
      </c>
      <c r="H290" s="113" t="str">
        <f>VLOOKUP(B290,'PA GPS 2026 '!$E$4:$V$461,11,0)</f>
        <v>Desarrollo de un componente de inteligencia artificial (IA) para validar quejas o denuncias en la etapa preliminar de la dirección de Habeas Data para atender el volumen de reclamaciones y mejorar los tiempos de atención, implementado ( 1. Formato Acta de Entrega de Desarrollo de Software GS03-F25,  2. Documento de  presentación final)</v>
      </c>
      <c r="I290" s="113">
        <f>VLOOKUP(B290,'PA GPS 2026 '!$E$4:$V$461,13,0)</f>
        <v>1</v>
      </c>
      <c r="J290" s="113" t="str">
        <f>VLOOKUP(B290,'PA GPS 2026 '!$E$4:$V$461,14,0)</f>
        <v>Númerica</v>
      </c>
      <c r="K290" s="114">
        <f>VLOOKUP(B290,'PA GPS 2026 '!$E$4:$V$461,16,0)</f>
        <v>46055</v>
      </c>
      <c r="L290" s="114">
        <f>VLOOKUP(B290,'PA GPS 2026 '!$E$4:$V$461,17,0)</f>
        <v>46220</v>
      </c>
      <c r="M290" s="113" t="str">
        <f>VLOOKUP(B290,'PA GPS 2026 '!$E$4:$V$461,18,0)</f>
        <v>20-OFICINA DE TECNOLOGÍA E INFORMÁTICA;
7200-DIRECCION DE HABEAS DATA</v>
      </c>
    </row>
    <row r="291" spans="1:13" ht="39" thickBot="1" x14ac:dyDescent="0.3">
      <c r="A291" s="133" t="str">
        <f>VLOOKUP(B291,'PA GPS 2026 '!$A$4:$D$461,4,0)</f>
        <v>Actividad propia</v>
      </c>
      <c r="B291" s="12" t="s">
        <v>271</v>
      </c>
      <c r="C291" s="194"/>
      <c r="D291" s="194" t="str">
        <f>VLOOKUP(B291,'PA GPS 2026 '!$E$4:$V$461,3,0)</f>
        <v>N/A</v>
      </c>
      <c r="E291" s="194" t="str">
        <f>VLOOKUP(B291,'PA GPS 2026 '!$E$4:$V$461,4,0)</f>
        <v>N/A</v>
      </c>
      <c r="F291" s="194" t="str">
        <f>VLOOKUP(B291,'PA GPS 2026 '!$E$4:$V$461,5,0)</f>
        <v>N/A</v>
      </c>
      <c r="G291" s="194" t="str">
        <f>VLOOKUP(B291,'PA GPS 2026 '!$E$4:$V$461,8,0)</f>
        <v>N/A</v>
      </c>
      <c r="H291" s="113" t="str">
        <f>VLOOKUP(B291,'PA GPS 2026 '!$E$4:$V$461,11,0)</f>
        <v>Elaborar y aprobar requerimiento (1. Formato Solicitud de Requerimientos a Sistemas de Información GS03-F18, 2. Formato Lista de Chequeo de Requisitos de Seguridad de la Información GS03-F27 (Opcional) )</v>
      </c>
      <c r="I291" s="113">
        <f>VLOOKUP(B291,'PA GPS 2026 '!$E$4:$V$461,13,0)</f>
        <v>1</v>
      </c>
      <c r="J291" s="113" t="str">
        <f>VLOOKUP(B291,'PA GPS 2026 '!$E$4:$V$461,14,0)</f>
        <v>Númerica</v>
      </c>
      <c r="K291" s="114">
        <f>VLOOKUP(B291,'PA GPS 2026 '!$E$4:$V$461,16,0)</f>
        <v>46055</v>
      </c>
      <c r="L291" s="114">
        <f>VLOOKUP(B291,'PA GPS 2026 '!$E$4:$V$461,17,0)</f>
        <v>46080</v>
      </c>
      <c r="M291" s="113" t="str">
        <f>VLOOKUP(B291,'PA GPS 2026 '!$E$4:$V$461,18,0)</f>
        <v>20-OFICINA DE TECNOLOGÍA E INFORMÁTICA;
7200-DIRECCION DE HABEAS DATA</v>
      </c>
    </row>
    <row r="292" spans="1:13" s="8" customFormat="1" ht="26.25" thickBot="1" x14ac:dyDescent="0.3">
      <c r="A292" s="133" t="str">
        <f>VLOOKUP(B292,'PA GPS 2026 '!$A$4:$D$461,4,0)</f>
        <v>Actividad propia</v>
      </c>
      <c r="B292" s="12" t="s">
        <v>272</v>
      </c>
      <c r="C292" s="194"/>
      <c r="D292" s="194" t="str">
        <f>VLOOKUP(B292,'PA GPS 2026 '!$E$4:$V$461,3,0)</f>
        <v>N/A</v>
      </c>
      <c r="E292" s="194" t="str">
        <f>VLOOKUP(B292,'PA GPS 2026 '!$E$4:$V$461,4,0)</f>
        <v>N/A</v>
      </c>
      <c r="F292" s="194" t="str">
        <f>VLOOKUP(B292,'PA GPS 2026 '!$E$4:$V$461,5,0)</f>
        <v>N/A</v>
      </c>
      <c r="G292" s="194" t="str">
        <f>VLOOKUP(B292,'PA GPS 2026 '!$E$4:$V$461,8,0)</f>
        <v>N/A</v>
      </c>
      <c r="H292" s="113" t="str">
        <f>VLOOKUP(B292,'PA GPS 2026 '!$E$4:$V$461,11,0)</f>
        <v>Diseñar la solución (1. Anteproyecto (Alcance, estado del arte, metodología, métricas, cronograma, etc.) / Único entregable)</v>
      </c>
      <c r="I292" s="113">
        <f>VLOOKUP(B292,'PA GPS 2026 '!$E$4:$V$461,13,0)</f>
        <v>1</v>
      </c>
      <c r="J292" s="113" t="str">
        <f>VLOOKUP(B292,'PA GPS 2026 '!$E$4:$V$461,14,0)</f>
        <v>Númerica</v>
      </c>
      <c r="K292" s="114">
        <f>VLOOKUP(B292,'PA GPS 2026 '!$E$4:$V$461,16,0)</f>
        <v>46083</v>
      </c>
      <c r="L292" s="114">
        <f>VLOOKUP(B292,'PA GPS 2026 '!$E$4:$V$461,17,0)</f>
        <v>46112</v>
      </c>
      <c r="M292" s="113" t="str">
        <f>VLOOKUP(B292,'PA GPS 2026 '!$E$4:$V$461,18,0)</f>
        <v>20-OFICINA DE TECNOLOGÍA E INFORMÁTICA;
7200-DIRECCION DE HABEAS DATA</v>
      </c>
    </row>
    <row r="293" spans="1:13" s="8" customFormat="1" ht="39" thickBot="1" x14ac:dyDescent="0.3">
      <c r="A293" s="133" t="str">
        <f>VLOOKUP(B293,'PA GPS 2026 '!$A$4:$D$461,4,0)</f>
        <v>Actividad propia</v>
      </c>
      <c r="B293" s="12" t="s">
        <v>273</v>
      </c>
      <c r="C293" s="194"/>
      <c r="D293" s="194" t="str">
        <f>VLOOKUP(B293,'PA GPS 2026 '!$E$4:$V$461,3,0)</f>
        <v>N/A</v>
      </c>
      <c r="E293" s="194" t="str">
        <f>VLOOKUP(B293,'PA GPS 2026 '!$E$4:$V$461,4,0)</f>
        <v>N/A</v>
      </c>
      <c r="F293" s="194" t="str">
        <f>VLOOKUP(B293,'PA GPS 2026 '!$E$4:$V$461,5,0)</f>
        <v>N/A</v>
      </c>
      <c r="G293" s="194" t="str">
        <f>VLOOKUP(B293,'PA GPS 2026 '!$E$4:$V$461,8,0)</f>
        <v>N/A</v>
      </c>
      <c r="H293" s="113" t="str">
        <f>VLOOKUP(B293,'PA GPS 2026 '!$E$4:$V$461,11,0)</f>
        <v>Planeación y gestión de la solución  (1. Reporte planeación de tareas, línea base de requerimientos (historias de usuario) y entregables  en la herramienta devops 2. plan de pruebas diseñado y registrado en la herramienta devops)</v>
      </c>
      <c r="I293" s="113">
        <f>VLOOKUP(B293,'PA GPS 2026 '!$E$4:$V$461,13,0)</f>
        <v>1</v>
      </c>
      <c r="J293" s="113" t="str">
        <f>VLOOKUP(B293,'PA GPS 2026 '!$E$4:$V$461,14,0)</f>
        <v>Númerica</v>
      </c>
      <c r="K293" s="114">
        <f>VLOOKUP(B293,'PA GPS 2026 '!$E$4:$V$461,16,0)</f>
        <v>46083</v>
      </c>
      <c r="L293" s="114">
        <f>VLOOKUP(B293,'PA GPS 2026 '!$E$4:$V$461,17,0)</f>
        <v>46112</v>
      </c>
      <c r="M293" s="113" t="str">
        <f>VLOOKUP(B293,'PA GPS 2026 '!$E$4:$V$461,18,0)</f>
        <v>20-OFICINA DE TECNOLOGÍA E INFORMÁTICA;
7200-DIRECCION DE HABEAS DATA</v>
      </c>
    </row>
    <row r="294" spans="1:13" ht="26.25" thickBot="1" x14ac:dyDescent="0.3">
      <c r="A294" s="133" t="str">
        <f>VLOOKUP(B294,'PA GPS 2026 '!$A$4:$D$461,4,0)</f>
        <v>Actividad propia</v>
      </c>
      <c r="B294" s="12" t="s">
        <v>274</v>
      </c>
      <c r="C294" s="194"/>
      <c r="D294" s="194" t="str">
        <f>VLOOKUP(B294,'PA GPS 2026 '!$E$4:$V$461,3,0)</f>
        <v>N/A</v>
      </c>
      <c r="E294" s="194" t="str">
        <f>VLOOKUP(B294,'PA GPS 2026 '!$E$4:$V$461,4,0)</f>
        <v>N/A</v>
      </c>
      <c r="F294" s="194" t="str">
        <f>VLOOKUP(B294,'PA GPS 2026 '!$E$4:$V$461,5,0)</f>
        <v>N/A</v>
      </c>
      <c r="G294" s="194" t="str">
        <f>VLOOKUP(B294,'PA GPS 2026 '!$E$4:$V$461,8,0)</f>
        <v>N/A</v>
      </c>
      <c r="H294" s="113" t="str">
        <f>VLOOKUP(B294,'PA GPS 2026 '!$E$4:$V$461,11,0)</f>
        <v>Desarrollar la solución (1. Captura de pantalla del Código fuente registrado en devops / 2. Captura de pantalla  de casos de prueba ejecutados por desarrollo. 3. Informe de desarrollo )</v>
      </c>
      <c r="I294" s="113">
        <f>VLOOKUP(B294,'PA GPS 2026 '!$E$4:$V$461,13,0)</f>
        <v>1</v>
      </c>
      <c r="J294" s="113" t="str">
        <f>VLOOKUP(B294,'PA GPS 2026 '!$E$4:$V$461,14,0)</f>
        <v>Númerica</v>
      </c>
      <c r="K294" s="114">
        <f>VLOOKUP(B294,'PA GPS 2026 '!$E$4:$V$461,16,0)</f>
        <v>46113</v>
      </c>
      <c r="L294" s="114">
        <f>VLOOKUP(B294,'PA GPS 2026 '!$E$4:$V$461,17,0)</f>
        <v>46220</v>
      </c>
      <c r="M294" s="113" t="str">
        <f>VLOOKUP(B294,'PA GPS 2026 '!$E$4:$V$461,18,0)</f>
        <v>20-OFICINA DE TECNOLOGÍA E INFORMÁTICA;
7200-DIRECCION DE HABEAS DATA</v>
      </c>
    </row>
    <row r="295" spans="1:13" ht="26.25" thickBot="1" x14ac:dyDescent="0.3">
      <c r="A295" s="133" t="str">
        <f>VLOOKUP(B295,'PA GPS 2026 '!$A$4:$D$461,4,0)</f>
        <v>Actividad propia</v>
      </c>
      <c r="B295" s="12" t="s">
        <v>1480</v>
      </c>
      <c r="C295" s="194"/>
      <c r="D295" s="194" t="str">
        <f>VLOOKUP(B295,'PA GPS 2026 '!$E$4:$V$461,3,0)</f>
        <v>N/A</v>
      </c>
      <c r="E295" s="194" t="str">
        <f>VLOOKUP(B295,'PA GPS 2026 '!$E$4:$V$461,4,0)</f>
        <v>N/A</v>
      </c>
      <c r="F295" s="194" t="str">
        <f>VLOOKUP(B295,'PA GPS 2026 '!$E$4:$V$461,5,0)</f>
        <v>N/A</v>
      </c>
      <c r="G295" s="194" t="str">
        <f>VLOOKUP(B295,'PA GPS 2026 '!$E$4:$V$461,8,0)</f>
        <v>N/A</v>
      </c>
      <c r="H295" s="113" t="str">
        <f>VLOOKUP(B295,'PA GPS 2026 '!$E$4:$V$461,11,0)</f>
        <v>Pruebas de aceptación (1.Captura de pantalla  de casos de prueba ejecutados para aceptación / 2. Formato Acta de Prueba de Desarrollo de Software GS03-F26 )</v>
      </c>
      <c r="I295" s="113">
        <f>VLOOKUP(B295,'PA GPS 2026 '!$E$4:$V$461,13,0)</f>
        <v>1</v>
      </c>
      <c r="J295" s="113" t="str">
        <f>VLOOKUP(B295,'PA GPS 2026 '!$E$4:$V$461,14,0)</f>
        <v>Númerica</v>
      </c>
      <c r="K295" s="114">
        <f>VLOOKUP(B295,'PA GPS 2026 '!$E$4:$V$461,16,0)</f>
        <v>46113</v>
      </c>
      <c r="L295" s="114">
        <f>VLOOKUP(B295,'PA GPS 2026 '!$E$4:$V$461,17,0)</f>
        <v>46220</v>
      </c>
      <c r="M295" s="113" t="str">
        <f>VLOOKUP(B295,'PA GPS 2026 '!$E$4:$V$461,18,0)</f>
        <v>20-OFICINA DE TECNOLOGÍA E INFORMÁTICA;
7200-DIRECCION DE HABEAS DATA</v>
      </c>
    </row>
    <row r="296" spans="1:13" s="8" customFormat="1" ht="39" thickBot="1" x14ac:dyDescent="0.3">
      <c r="A296" s="133" t="str">
        <f>VLOOKUP(B296,'PA GPS 2026 '!$A$4:$D$461,4,0)</f>
        <v>Actividad propia</v>
      </c>
      <c r="B296" s="12" t="s">
        <v>1483</v>
      </c>
      <c r="C296" s="194"/>
      <c r="D296" s="194" t="str">
        <f>VLOOKUP(B296,'PA GPS 2026 '!$E$4:$V$461,3,0)</f>
        <v>N/A</v>
      </c>
      <c r="E296" s="194" t="str">
        <f>VLOOKUP(B296,'PA GPS 2026 '!$E$4:$V$461,4,0)</f>
        <v>N/A</v>
      </c>
      <c r="F296" s="194" t="str">
        <f>VLOOKUP(B296,'PA GPS 2026 '!$E$4:$V$461,5,0)</f>
        <v>N/A</v>
      </c>
      <c r="G296" s="194" t="str">
        <f>VLOOKUP(B296,'PA GPS 2026 '!$E$4:$V$461,8,0)</f>
        <v>N/A</v>
      </c>
      <c r="H296" s="113" t="str">
        <f>VLOOKUP(B296,'PA GPS 2026 '!$E$4:$V$461,11,0)</f>
        <v>Realizar la documentación y despliegue en producción sujeto a resultados de pruebas (1. Formato Arquitectura de Software GS03F21, ya sea nuevo o actualizado, 2. Formato Manual Técnico GS03-F22 y 3. Formato Manual de Usuario GS03-F24 nuevo o actualizado)</v>
      </c>
      <c r="I296" s="113">
        <f>VLOOKUP(B296,'PA GPS 2026 '!$E$4:$V$461,13,0)</f>
        <v>1</v>
      </c>
      <c r="J296" s="113" t="str">
        <f>VLOOKUP(B296,'PA GPS 2026 '!$E$4:$V$461,14,0)</f>
        <v>Númerica</v>
      </c>
      <c r="K296" s="114">
        <f>VLOOKUP(B296,'PA GPS 2026 '!$E$4:$V$461,16,0)</f>
        <v>46113</v>
      </c>
      <c r="L296" s="114">
        <f>VLOOKUP(B296,'PA GPS 2026 '!$E$4:$V$461,17,0)</f>
        <v>46220</v>
      </c>
      <c r="M296" s="113" t="str">
        <f>VLOOKUP(B296,'PA GPS 2026 '!$E$4:$V$461,18,0)</f>
        <v>20-OFICINA DE TECNOLOGÍA E INFORMÁTICA;
7200-DIRECCION DE HABEAS DATA</v>
      </c>
    </row>
    <row r="297" spans="1:13" ht="25.5" x14ac:dyDescent="0.25">
      <c r="A297" s="133" t="str">
        <f>VLOOKUP(B297,'PA GPS 2026 '!$A$4:$D$461,4,0)</f>
        <v>Actividad propia</v>
      </c>
      <c r="B297" s="12" t="s">
        <v>1486</v>
      </c>
      <c r="C297" s="194"/>
      <c r="D297" s="194" t="str">
        <f>VLOOKUP(B297,'PA GPS 2026 '!$E$4:$V$461,3,0)</f>
        <v>N/A</v>
      </c>
      <c r="E297" s="194" t="str">
        <f>VLOOKUP(B297,'PA GPS 2026 '!$E$4:$V$461,4,0)</f>
        <v>N/A</v>
      </c>
      <c r="F297" s="194" t="str">
        <f>VLOOKUP(B297,'PA GPS 2026 '!$E$4:$V$461,5,0)</f>
        <v>N/A</v>
      </c>
      <c r="G297" s="194" t="str">
        <f>VLOOKUP(B297,'PA GPS 2026 '!$E$4:$V$461,8,0)</f>
        <v>N/A</v>
      </c>
      <c r="H297" s="113" t="str">
        <f>VLOOKUP(B297,'PA GPS 2026 '!$E$4:$V$461,11,0)</f>
        <v>Realizar cierre del proyecto y socialización ( 1. Formato Acta de Entrega de Desarrollo de Software GS03-F25,  2. Documento de  presentación final)</v>
      </c>
      <c r="I297" s="113">
        <f>VLOOKUP(B297,'PA GPS 2026 '!$E$4:$V$461,13,0)</f>
        <v>1</v>
      </c>
      <c r="J297" s="113" t="str">
        <f>VLOOKUP(B297,'PA GPS 2026 '!$E$4:$V$461,14,0)</f>
        <v>Númerica</v>
      </c>
      <c r="K297" s="114">
        <f>VLOOKUP(B297,'PA GPS 2026 '!$E$4:$V$461,16,0)</f>
        <v>46204</v>
      </c>
      <c r="L297" s="114">
        <f>VLOOKUP(B297,'PA GPS 2026 '!$E$4:$V$461,17,0)</f>
        <v>46220</v>
      </c>
      <c r="M297" s="113" t="str">
        <f>VLOOKUP(B297,'PA GPS 2026 '!$E$4:$V$461,18,0)</f>
        <v>20-OFICINA DE TECNOLOGÍA E INFORMÁTICA;
7200-DIRECCION DE HABEAS DATA</v>
      </c>
    </row>
  </sheetData>
  <autoFilter ref="A9:M298" xr:uid="{C55B0D7C-4224-4685-BB07-31E4684A39FD}"/>
  <mergeCells count="332">
    <mergeCell ref="C276:C280"/>
    <mergeCell ref="D276:D280"/>
    <mergeCell ref="E276:E280"/>
    <mergeCell ref="F276:F280"/>
    <mergeCell ref="G276:G280"/>
    <mergeCell ref="C281:C285"/>
    <mergeCell ref="D281:D285"/>
    <mergeCell ref="E281:E285"/>
    <mergeCell ref="F281:F285"/>
    <mergeCell ref="G281:G285"/>
    <mergeCell ref="F258:F261"/>
    <mergeCell ref="G258:G261"/>
    <mergeCell ref="D268:D272"/>
    <mergeCell ref="E268:E272"/>
    <mergeCell ref="F268:F272"/>
    <mergeCell ref="G268:G272"/>
    <mergeCell ref="C273:C275"/>
    <mergeCell ref="D273:D275"/>
    <mergeCell ref="E273:E275"/>
    <mergeCell ref="F273:F275"/>
    <mergeCell ref="G273:G275"/>
    <mergeCell ref="C232:C234"/>
    <mergeCell ref="D232:D234"/>
    <mergeCell ref="E232:E234"/>
    <mergeCell ref="F232:F234"/>
    <mergeCell ref="G232:G234"/>
    <mergeCell ref="C240:C242"/>
    <mergeCell ref="D240:D242"/>
    <mergeCell ref="E240:E242"/>
    <mergeCell ref="F240:F242"/>
    <mergeCell ref="G240:G242"/>
    <mergeCell ref="G235:G239"/>
    <mergeCell ref="C235:C239"/>
    <mergeCell ref="D235:D239"/>
    <mergeCell ref="E235:E239"/>
    <mergeCell ref="F235:F239"/>
    <mergeCell ref="C227:C228"/>
    <mergeCell ref="D227:D228"/>
    <mergeCell ref="E227:E228"/>
    <mergeCell ref="F227:F228"/>
    <mergeCell ref="G227:G228"/>
    <mergeCell ref="C229:C231"/>
    <mergeCell ref="D229:D231"/>
    <mergeCell ref="E229:E231"/>
    <mergeCell ref="F229:F231"/>
    <mergeCell ref="G229:G231"/>
    <mergeCell ref="C223:C224"/>
    <mergeCell ref="D223:D224"/>
    <mergeCell ref="E223:E224"/>
    <mergeCell ref="F223:F224"/>
    <mergeCell ref="G223:G224"/>
    <mergeCell ref="C225:C226"/>
    <mergeCell ref="D225:D226"/>
    <mergeCell ref="E225:E226"/>
    <mergeCell ref="F225:F226"/>
    <mergeCell ref="G225:G226"/>
    <mergeCell ref="C214:C219"/>
    <mergeCell ref="D214:D219"/>
    <mergeCell ref="E214:E219"/>
    <mergeCell ref="F214:F219"/>
    <mergeCell ref="G214:G219"/>
    <mergeCell ref="C220:C222"/>
    <mergeCell ref="D220:D222"/>
    <mergeCell ref="E220:E222"/>
    <mergeCell ref="F220:F222"/>
    <mergeCell ref="G220:G222"/>
    <mergeCell ref="G192:G194"/>
    <mergeCell ref="C195:C197"/>
    <mergeCell ref="D195:D197"/>
    <mergeCell ref="E195:E197"/>
    <mergeCell ref="F195:F197"/>
    <mergeCell ref="G195:G197"/>
    <mergeCell ref="C198:C200"/>
    <mergeCell ref="D198:D200"/>
    <mergeCell ref="E198:E200"/>
    <mergeCell ref="F198:F200"/>
    <mergeCell ref="G198:G200"/>
    <mergeCell ref="C192:C194"/>
    <mergeCell ref="D192:D194"/>
    <mergeCell ref="E192:E194"/>
    <mergeCell ref="F192:F194"/>
    <mergeCell ref="C175:C177"/>
    <mergeCell ref="D175:D177"/>
    <mergeCell ref="E175:E177"/>
    <mergeCell ref="F175:F177"/>
    <mergeCell ref="G175:G177"/>
    <mergeCell ref="C178:C180"/>
    <mergeCell ref="D178:D180"/>
    <mergeCell ref="E178:E180"/>
    <mergeCell ref="F178:F180"/>
    <mergeCell ref="G178:G180"/>
    <mergeCell ref="C167:C169"/>
    <mergeCell ref="D167:D169"/>
    <mergeCell ref="E167:E169"/>
    <mergeCell ref="F167:F169"/>
    <mergeCell ref="G167:G169"/>
    <mergeCell ref="C170:C174"/>
    <mergeCell ref="D170:D174"/>
    <mergeCell ref="E170:E174"/>
    <mergeCell ref="F170:F174"/>
    <mergeCell ref="G170:G174"/>
    <mergeCell ref="C158:C163"/>
    <mergeCell ref="D158:D163"/>
    <mergeCell ref="E158:E163"/>
    <mergeCell ref="F158:F163"/>
    <mergeCell ref="G158:G163"/>
    <mergeCell ref="C164:C166"/>
    <mergeCell ref="D164:D166"/>
    <mergeCell ref="E164:E166"/>
    <mergeCell ref="F164:F166"/>
    <mergeCell ref="G164:G166"/>
    <mergeCell ref="C147:C154"/>
    <mergeCell ref="D147:D154"/>
    <mergeCell ref="E147:E154"/>
    <mergeCell ref="F147:F154"/>
    <mergeCell ref="G147:G154"/>
    <mergeCell ref="C155:C157"/>
    <mergeCell ref="D155:D157"/>
    <mergeCell ref="E155:E157"/>
    <mergeCell ref="F155:F157"/>
    <mergeCell ref="G155:G157"/>
    <mergeCell ref="C131:C138"/>
    <mergeCell ref="D131:D138"/>
    <mergeCell ref="E131:E138"/>
    <mergeCell ref="F131:F138"/>
    <mergeCell ref="G131:G138"/>
    <mergeCell ref="C139:C146"/>
    <mergeCell ref="D139:D146"/>
    <mergeCell ref="E139:E146"/>
    <mergeCell ref="F139:F146"/>
    <mergeCell ref="G139:G146"/>
    <mergeCell ref="E105:E107"/>
    <mergeCell ref="F105:F107"/>
    <mergeCell ref="G105:G107"/>
    <mergeCell ref="C108:C110"/>
    <mergeCell ref="D108:D110"/>
    <mergeCell ref="E108:E110"/>
    <mergeCell ref="F108:F110"/>
    <mergeCell ref="G108:G110"/>
    <mergeCell ref="C111:C114"/>
    <mergeCell ref="D111:D114"/>
    <mergeCell ref="E111:E114"/>
    <mergeCell ref="F111:F114"/>
    <mergeCell ref="G111:G114"/>
    <mergeCell ref="C105:C107"/>
    <mergeCell ref="D105:D107"/>
    <mergeCell ref="C87:C90"/>
    <mergeCell ref="D87:D90"/>
    <mergeCell ref="E87:E90"/>
    <mergeCell ref="F87:F90"/>
    <mergeCell ref="G87:G90"/>
    <mergeCell ref="C91:C93"/>
    <mergeCell ref="D91:D93"/>
    <mergeCell ref="E91:E93"/>
    <mergeCell ref="F91:F93"/>
    <mergeCell ref="G91:G93"/>
    <mergeCell ref="F69:F76"/>
    <mergeCell ref="G69:G76"/>
    <mergeCell ref="C77:C81"/>
    <mergeCell ref="D77:D81"/>
    <mergeCell ref="E77:E81"/>
    <mergeCell ref="F77:F81"/>
    <mergeCell ref="G77:G81"/>
    <mergeCell ref="C82:C86"/>
    <mergeCell ref="D82:D86"/>
    <mergeCell ref="E82:E86"/>
    <mergeCell ref="F82:F86"/>
    <mergeCell ref="G82:G86"/>
    <mergeCell ref="D62:D64"/>
    <mergeCell ref="E62:E64"/>
    <mergeCell ref="F62:F64"/>
    <mergeCell ref="G62:G64"/>
    <mergeCell ref="C65:C68"/>
    <mergeCell ref="D65:D68"/>
    <mergeCell ref="E65:E68"/>
    <mergeCell ref="F65:F68"/>
    <mergeCell ref="G65:G68"/>
    <mergeCell ref="F33:F37"/>
    <mergeCell ref="G33:G37"/>
    <mergeCell ref="C38:C42"/>
    <mergeCell ref="D38:D42"/>
    <mergeCell ref="E38:E42"/>
    <mergeCell ref="F38:F42"/>
    <mergeCell ref="G38:G42"/>
    <mergeCell ref="C43:C48"/>
    <mergeCell ref="D43:D48"/>
    <mergeCell ref="E43:E48"/>
    <mergeCell ref="F43:F48"/>
    <mergeCell ref="G43:G48"/>
    <mergeCell ref="C290:C297"/>
    <mergeCell ref="D290:D297"/>
    <mergeCell ref="E290:E297"/>
    <mergeCell ref="F290:F297"/>
    <mergeCell ref="G290:G297"/>
    <mergeCell ref="C286:C289"/>
    <mergeCell ref="D286:D289"/>
    <mergeCell ref="E286:E289"/>
    <mergeCell ref="F286:F289"/>
    <mergeCell ref="G286:G289"/>
    <mergeCell ref="C262:C267"/>
    <mergeCell ref="D262:D267"/>
    <mergeCell ref="E262:E267"/>
    <mergeCell ref="F262:F267"/>
    <mergeCell ref="G262:G267"/>
    <mergeCell ref="C268:C272"/>
    <mergeCell ref="C243:C247"/>
    <mergeCell ref="D243:D247"/>
    <mergeCell ref="E243:E247"/>
    <mergeCell ref="F243:F247"/>
    <mergeCell ref="G243:G247"/>
    <mergeCell ref="C248:C252"/>
    <mergeCell ref="D248:D252"/>
    <mergeCell ref="E248:E252"/>
    <mergeCell ref="F248:F252"/>
    <mergeCell ref="G248:G252"/>
    <mergeCell ref="C253:C257"/>
    <mergeCell ref="D253:D257"/>
    <mergeCell ref="E253:E257"/>
    <mergeCell ref="F253:F257"/>
    <mergeCell ref="G253:G257"/>
    <mergeCell ref="C258:C261"/>
    <mergeCell ref="D258:D261"/>
    <mergeCell ref="E258:E261"/>
    <mergeCell ref="C211:C213"/>
    <mergeCell ref="D211:D213"/>
    <mergeCell ref="E211:E213"/>
    <mergeCell ref="F211:F213"/>
    <mergeCell ref="G211:G213"/>
    <mergeCell ref="F204:F207"/>
    <mergeCell ref="C208:C210"/>
    <mergeCell ref="D208:D210"/>
    <mergeCell ref="E208:E210"/>
    <mergeCell ref="G208:G210"/>
    <mergeCell ref="F208:F210"/>
    <mergeCell ref="C204:C207"/>
    <mergeCell ref="D204:D207"/>
    <mergeCell ref="E204:E207"/>
    <mergeCell ref="G204:G207"/>
    <mergeCell ref="C181:C186"/>
    <mergeCell ref="D181:D186"/>
    <mergeCell ref="E181:E186"/>
    <mergeCell ref="F181:F186"/>
    <mergeCell ref="G181:G186"/>
    <mergeCell ref="C187:C191"/>
    <mergeCell ref="D187:D191"/>
    <mergeCell ref="E187:E191"/>
    <mergeCell ref="F187:F191"/>
    <mergeCell ref="G187:G191"/>
    <mergeCell ref="E59:E61"/>
    <mergeCell ref="F59:F61"/>
    <mergeCell ref="C115:C122"/>
    <mergeCell ref="D115:D122"/>
    <mergeCell ref="E115:E122"/>
    <mergeCell ref="F115:F122"/>
    <mergeCell ref="G115:G122"/>
    <mergeCell ref="C123:C125"/>
    <mergeCell ref="D123:D125"/>
    <mergeCell ref="E123:E125"/>
    <mergeCell ref="F123:F125"/>
    <mergeCell ref="G123:G125"/>
    <mergeCell ref="C94:C96"/>
    <mergeCell ref="D94:D96"/>
    <mergeCell ref="E94:E96"/>
    <mergeCell ref="F94:F96"/>
    <mergeCell ref="G94:G96"/>
    <mergeCell ref="C97:C104"/>
    <mergeCell ref="D97:D104"/>
    <mergeCell ref="E97:E104"/>
    <mergeCell ref="F97:F104"/>
    <mergeCell ref="G97:G104"/>
    <mergeCell ref="G59:G61"/>
    <mergeCell ref="C62:C64"/>
    <mergeCell ref="D29:D32"/>
    <mergeCell ref="E29:E32"/>
    <mergeCell ref="F29:F32"/>
    <mergeCell ref="G29:G32"/>
    <mergeCell ref="C33:C37"/>
    <mergeCell ref="D33:D37"/>
    <mergeCell ref="E33:E37"/>
    <mergeCell ref="C126:C130"/>
    <mergeCell ref="D126:D130"/>
    <mergeCell ref="E126:E130"/>
    <mergeCell ref="F126:F130"/>
    <mergeCell ref="G126:G130"/>
    <mergeCell ref="C53:C55"/>
    <mergeCell ref="D53:D55"/>
    <mergeCell ref="E53:E55"/>
    <mergeCell ref="F53:F55"/>
    <mergeCell ref="G53:G55"/>
    <mergeCell ref="C56:C58"/>
    <mergeCell ref="D56:D58"/>
    <mergeCell ref="E56:E58"/>
    <mergeCell ref="F56:F58"/>
    <mergeCell ref="G56:G58"/>
    <mergeCell ref="C59:C61"/>
    <mergeCell ref="D59:D61"/>
    <mergeCell ref="C69:C76"/>
    <mergeCell ref="D69:D76"/>
    <mergeCell ref="E69:E76"/>
    <mergeCell ref="C201:C203"/>
    <mergeCell ref="D201:D203"/>
    <mergeCell ref="E201:E203"/>
    <mergeCell ref="F201:F203"/>
    <mergeCell ref="G201:G203"/>
    <mergeCell ref="C10:C17"/>
    <mergeCell ref="D10:D17"/>
    <mergeCell ref="E10:E17"/>
    <mergeCell ref="F10:F17"/>
    <mergeCell ref="G10:G17"/>
    <mergeCell ref="C18:C25"/>
    <mergeCell ref="D18:D25"/>
    <mergeCell ref="E18:E25"/>
    <mergeCell ref="F18:F25"/>
    <mergeCell ref="G18:G25"/>
    <mergeCell ref="C49:C52"/>
    <mergeCell ref="D49:D52"/>
    <mergeCell ref="E49:E52"/>
    <mergeCell ref="F49:F52"/>
    <mergeCell ref="G49:G52"/>
    <mergeCell ref="C29:C32"/>
    <mergeCell ref="B8:D8"/>
    <mergeCell ref="G8:M8"/>
    <mergeCell ref="B1:D3"/>
    <mergeCell ref="B4:M4"/>
    <mergeCell ref="B6:M6"/>
    <mergeCell ref="B7:M7"/>
    <mergeCell ref="B5:L5"/>
    <mergeCell ref="C26:C28"/>
    <mergeCell ref="D26:D28"/>
    <mergeCell ref="E26:E28"/>
    <mergeCell ref="F26:F28"/>
    <mergeCell ref="G26:G28"/>
  </mergeCells>
  <conditionalFormatting sqref="H1:XFD1 A2:XFD3 A4:M4 A298:XFD1048576 A6:M8 A9:XFD9 B125 B131 B177 N10:XFD18 N24:XFD297 B10:B45">
    <cfRule type="cellIs" dxfId="31" priority="12" operator="equal">
      <formula>0</formula>
    </cfRule>
  </conditionalFormatting>
  <conditionalFormatting sqref="B46:B124">
    <cfRule type="cellIs" dxfId="30" priority="10" operator="equal">
      <formula>0</formula>
    </cfRule>
  </conditionalFormatting>
  <conditionalFormatting sqref="B132:B176">
    <cfRule type="cellIs" dxfId="29" priority="616" operator="equal">
      <formula>0</formula>
    </cfRule>
  </conditionalFormatting>
  <conditionalFormatting sqref="B178:B191">
    <cfRule type="cellIs" dxfId="28" priority="314" operator="equal">
      <formula>0</formula>
    </cfRule>
  </conditionalFormatting>
  <conditionalFormatting sqref="B192:B194">
    <cfRule type="cellIs" dxfId="27" priority="612" operator="equal">
      <formula>0</formula>
    </cfRule>
  </conditionalFormatting>
  <conditionalFormatting sqref="B195:B262">
    <cfRule type="cellIs" dxfId="26" priority="573" operator="equal">
      <formula>0</formula>
    </cfRule>
  </conditionalFormatting>
  <conditionalFormatting sqref="B263:B278">
    <cfRule type="cellIs" dxfId="25" priority="579" operator="equal">
      <formula>0</formula>
    </cfRule>
  </conditionalFormatting>
  <conditionalFormatting sqref="B279:B295">
    <cfRule type="cellIs" dxfId="24" priority="583" operator="equal">
      <formula>0</formula>
    </cfRule>
  </conditionalFormatting>
  <conditionalFormatting sqref="B296:B297">
    <cfRule type="cellIs" dxfId="23" priority="592" operator="equal">
      <formula>0</formula>
    </cfRule>
  </conditionalFormatting>
  <conditionalFormatting sqref="A1:F1 N4:XFD8 A5:C5 M5 B126:B130">
    <cfRule type="cellIs" dxfId="22" priority="658" operator="equal">
      <formula>0</formula>
    </cfRule>
  </conditionalFormatting>
  <conditionalFormatting sqref="N19:XFD23">
    <cfRule type="cellIs" dxfId="21" priority="654" operator="equal">
      <formula>0</formula>
    </cfRule>
  </conditionalFormatting>
  <dataValidations count="1">
    <dataValidation type="list" allowBlank="1" showInputMessage="1" showErrorMessage="1" sqref="C10 C18:C26 C29 C33 C38:C43 C49 C53 C56 C59 C62 C65 C69 C77 C82 C87 C91 C94 C97 C105 C108 C111 C115 C123 C126 C131 C139 C147 C155 C158 C164 C167 C170 C175 C178:C181 C187 C192 C195 C198:C204 C208 C211:C214 C220 C223 C225:C229 C232 C235 C240 C243 C248 C253 C258 C262 C268 C273 C276 C281 C286 C290 A10:A297" xr:uid="{0308741C-1289-4B57-AA25-1E9835AF6C56}">
      <formula1>politicas</formula1>
    </dataValidation>
  </dataValidations>
  <pageMargins left="0.70866141732283472" right="0.70866141732283472" top="0.74803149606299213" bottom="0.74803149606299213" header="0.31496062992125984" footer="0.31496062992125984"/>
  <pageSetup scale="27" orientation="portrait" r:id="rId1"/>
  <rowBreaks count="1" manualBreakCount="1">
    <brk id="289"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4383-0BB2-4C96-B4A4-35E713121F9A}">
  <sheetPr codeName="Hoja7"/>
  <dimension ref="A1:M40"/>
  <sheetViews>
    <sheetView showGridLines="0" view="pageBreakPreview" topLeftCell="B1" zoomScale="88" zoomScaleNormal="110" zoomScaleSheetLayoutView="110" workbookViewId="0">
      <selection activeCell="E2" sqref="E2"/>
    </sheetView>
  </sheetViews>
  <sheetFormatPr baseColWidth="10" defaultRowHeight="15" x14ac:dyDescent="0.25"/>
  <cols>
    <col min="1" max="1" width="11.42578125" style="5" hidden="1" customWidth="1"/>
    <col min="2" max="2" width="11.42578125" style="18" customWidth="1"/>
    <col min="3" max="3" width="39.5703125" style="5" customWidth="1"/>
    <col min="4" max="5" width="25" style="5" customWidth="1"/>
    <col min="6" max="6" width="50.710937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30.28515625" style="1" customWidth="1"/>
    <col min="14" max="16384" width="11.42578125" style="5"/>
  </cols>
  <sheetData>
    <row r="1" spans="1:13" ht="43.5" customHeight="1" x14ac:dyDescent="0.25">
      <c r="I1" s="68"/>
      <c r="J1" s="68"/>
      <c r="K1" s="98"/>
      <c r="L1" s="98"/>
      <c r="M1" s="68"/>
    </row>
    <row r="2" spans="1:13" ht="25.5" customHeight="1" x14ac:dyDescent="0.25">
      <c r="E2" s="78" t="s">
        <v>1644</v>
      </c>
      <c r="H2" s="76"/>
      <c r="I2" s="70"/>
      <c r="J2" s="70"/>
      <c r="K2" s="99"/>
      <c r="L2" s="99"/>
      <c r="M2" s="70"/>
    </row>
    <row r="3" spans="1:13" ht="32.25" customHeight="1" x14ac:dyDescent="0.25">
      <c r="B3" s="141"/>
      <c r="C3" s="19"/>
      <c r="D3" s="19"/>
      <c r="E3" s="19"/>
      <c r="F3" s="19"/>
      <c r="G3" s="19"/>
      <c r="H3" s="77"/>
      <c r="I3" s="72"/>
      <c r="J3" s="72"/>
      <c r="K3" s="100"/>
      <c r="L3" s="100"/>
      <c r="M3" s="72"/>
    </row>
    <row r="4" spans="1:13" ht="39.75" customHeight="1" x14ac:dyDescent="0.25">
      <c r="B4" s="203" t="s">
        <v>516</v>
      </c>
      <c r="C4" s="203"/>
      <c r="D4" s="203"/>
      <c r="E4" s="203"/>
      <c r="F4" s="203"/>
      <c r="G4" s="203"/>
      <c r="H4" s="203"/>
      <c r="I4" s="203"/>
      <c r="J4" s="203"/>
      <c r="K4" s="203"/>
      <c r="L4" s="203"/>
      <c r="M4" s="204"/>
    </row>
    <row r="5" spans="1:13" ht="64.5" customHeight="1" x14ac:dyDescent="0.25">
      <c r="B5" s="206" t="s">
        <v>517</v>
      </c>
      <c r="C5" s="206"/>
      <c r="D5" s="206"/>
      <c r="E5" s="206"/>
      <c r="F5" s="206"/>
      <c r="G5" s="206"/>
      <c r="H5" s="206"/>
      <c r="I5" s="206"/>
      <c r="J5" s="206"/>
      <c r="K5" s="206"/>
      <c r="L5" s="206"/>
      <c r="M5" s="7"/>
    </row>
    <row r="6" spans="1:13" ht="19.5" customHeight="1" x14ac:dyDescent="0.25">
      <c r="B6" s="205" t="str">
        <f>CONCATENATE(COUNTIF(A10:A40,"producto")," PRODUCTOS")</f>
        <v>8 PRODUCTOS</v>
      </c>
      <c r="C6" s="205"/>
      <c r="D6" s="205"/>
      <c r="E6" s="205"/>
      <c r="F6" s="205"/>
      <c r="G6" s="205"/>
      <c r="H6" s="205"/>
      <c r="I6" s="205"/>
      <c r="J6" s="205"/>
      <c r="K6" s="205"/>
      <c r="L6" s="205"/>
      <c r="M6" s="205"/>
    </row>
    <row r="7" spans="1:13" ht="32.25" customHeight="1" thickBot="1" x14ac:dyDescent="0.3">
      <c r="B7" s="221" t="s">
        <v>24</v>
      </c>
      <c r="C7" s="222"/>
      <c r="D7" s="222"/>
      <c r="E7" s="222"/>
      <c r="F7" s="222"/>
      <c r="G7" s="222"/>
      <c r="H7" s="222"/>
      <c r="I7" s="222"/>
      <c r="J7" s="222"/>
      <c r="K7" s="222"/>
      <c r="L7" s="222"/>
      <c r="M7" s="223"/>
    </row>
    <row r="8" spans="1:13" ht="27" hidden="1" customHeight="1" thickBot="1" x14ac:dyDescent="0.3">
      <c r="B8" s="187" t="s">
        <v>8</v>
      </c>
      <c r="C8" s="188"/>
      <c r="D8" s="189"/>
      <c r="E8" s="29"/>
      <c r="F8" s="29"/>
      <c r="G8" s="190"/>
      <c r="H8" s="191"/>
      <c r="I8" s="191"/>
      <c r="J8" s="191"/>
      <c r="K8" s="191"/>
      <c r="L8" s="191"/>
      <c r="M8" s="192"/>
    </row>
    <row r="9" spans="1:13" ht="48" customHeight="1" thickBot="1" x14ac:dyDescent="0.3">
      <c r="B9" s="162" t="s">
        <v>57</v>
      </c>
      <c r="C9" s="163" t="s">
        <v>540</v>
      </c>
      <c r="D9" s="163" t="s">
        <v>0</v>
      </c>
      <c r="E9" s="163" t="s">
        <v>506</v>
      </c>
      <c r="F9" s="163" t="s">
        <v>542</v>
      </c>
      <c r="G9" s="163" t="s">
        <v>1</v>
      </c>
      <c r="H9" s="163" t="s">
        <v>2</v>
      </c>
      <c r="I9" s="163" t="s">
        <v>3</v>
      </c>
      <c r="J9" s="163" t="s">
        <v>4</v>
      </c>
      <c r="K9" s="164" t="s">
        <v>5</v>
      </c>
      <c r="L9" s="164" t="s">
        <v>6</v>
      </c>
      <c r="M9" s="165" t="s">
        <v>7</v>
      </c>
    </row>
    <row r="10" spans="1:13" s="8" customFormat="1" ht="26.25" thickBot="1" x14ac:dyDescent="0.3">
      <c r="A10" s="133" t="str">
        <f>VLOOKUP(B10,'PA GPS 2026 '!$A$4:$D$461,4,0)</f>
        <v>Producto</v>
      </c>
      <c r="B10" s="146" t="s">
        <v>332</v>
      </c>
      <c r="C10" s="195" t="str">
        <f>VLOOKUP(B10,'PA GPS 2026 '!$E$4:$V$461,10,0)</f>
        <v>Programa de transparencia y etica pública</v>
      </c>
      <c r="D10" s="195" t="str">
        <f>VLOOKUP(B10,'PA GPS 2026 '!$E$4:$V$461,3,0)</f>
        <v xml:space="preserve">Fortalecer la gestión de la información, el conocimiento y la innovación para optimizar la capacidad institucional 
</v>
      </c>
      <c r="E10" s="195" t="str">
        <f>VLOOKUP(B10,'PA GPS 2026 '!$E$4:$V$461,4,0)</f>
        <v xml:space="preserve">Cumplimiento de productos del PAI asociados a Fortalecer la gestión de la información, el conocimiento y la innovación para optimizar la capacidad institucional 
</v>
      </c>
      <c r="F10" s="195"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195" t="str">
        <f>VLOOKUP(B10,'PA GPS 2026 '!$E$4:$V$461,8,0)</f>
        <v>FUNCIONAMIENTO</v>
      </c>
      <c r="H10" s="147" t="str">
        <f>VLOOKUP(B10,'PA GPS 2026 '!$E$4:$V$461,11,0)</f>
        <v>Reporte periódico gerencial para toma de decisiones, enviado al equipo directivo (Correos electrónicos con el envío del reporte a los superintendentes delegados)</v>
      </c>
      <c r="I10" s="147">
        <f>VLOOKUP(B10,'PA GPS 2026 '!$E$4:$V$461,13,0)</f>
        <v>5</v>
      </c>
      <c r="J10" s="147" t="str">
        <f>VLOOKUP(B10,'PA GPS 2026 '!$E$4:$V$461,14,0)</f>
        <v>Númerica</v>
      </c>
      <c r="K10" s="148">
        <f>VLOOKUP(B10,'PA GPS 2026 '!$E$4:$V$461,16,0)</f>
        <v>46037</v>
      </c>
      <c r="L10" s="148">
        <f>VLOOKUP(B10,'PA GPS 2026 '!$E$4:$V$461,17,0)</f>
        <v>46356</v>
      </c>
      <c r="M10" s="149" t="str">
        <f>VLOOKUP(B10,'PA GPS 2026 '!$E$4:$V$461,18,0)</f>
        <v>30-OFICINA ASESORA DE PLANEACIÓN</v>
      </c>
    </row>
    <row r="11" spans="1:13" ht="26.25" thickBot="1" x14ac:dyDescent="0.3">
      <c r="A11" s="133" t="str">
        <f>VLOOKUP(B11,'PA GPS 2026 '!$A$4:$D$461,4,0)</f>
        <v>Actividad propia</v>
      </c>
      <c r="B11" s="150" t="s">
        <v>333</v>
      </c>
      <c r="C11" s="194"/>
      <c r="D11" s="194" t="str">
        <f>VLOOKUP(B11,'PA GPS 2026 '!$E$4:$V$461,3,0)</f>
        <v>N/A</v>
      </c>
      <c r="E11" s="194" t="str">
        <f>VLOOKUP(B11,'PA GPS 2026 '!$E$4:$V$461,4,0)</f>
        <v>N/A</v>
      </c>
      <c r="F11" s="194" t="str">
        <f>VLOOKUP(B11,'PA GPS 2026 '!$E$4:$V$461,5,0)</f>
        <v>N/A</v>
      </c>
      <c r="G11" s="194" t="str">
        <f>VLOOKUP(B11,'PA GPS 2026 '!$E$4:$V$461,8,0)</f>
        <v>N/A</v>
      </c>
      <c r="H11" s="142" t="str">
        <f>VLOOKUP(B11,'PA GPS 2026 '!$E$4:$V$461,11,0)</f>
        <v>Diseñar el formato de reporte. (formato diseñado)</v>
      </c>
      <c r="I11" s="142">
        <f>VLOOKUP(B11,'PA GPS 2026 '!$E$4:$V$461,13,0)</f>
        <v>1</v>
      </c>
      <c r="J11" s="142" t="str">
        <f>VLOOKUP(B11,'PA GPS 2026 '!$E$4:$V$461,14,0)</f>
        <v>Númerica</v>
      </c>
      <c r="K11" s="143">
        <f>VLOOKUP(B11,'PA GPS 2026 '!$E$4:$V$461,16,0)</f>
        <v>46037</v>
      </c>
      <c r="L11" s="143">
        <f>VLOOKUP(B11,'PA GPS 2026 '!$E$4:$V$461,17,0)</f>
        <v>46069</v>
      </c>
      <c r="M11" s="151" t="str">
        <f>VLOOKUP(B11,'PA GPS 2026 '!$E$4:$V$461,18,0)</f>
        <v>30-OFICINA ASESORA DE PLANEACIÓN</v>
      </c>
    </row>
    <row r="12" spans="1:13" ht="26.25" thickBot="1" x14ac:dyDescent="0.3">
      <c r="A12" s="133" t="str">
        <f>VLOOKUP(B12,'PA GPS 2026 '!$A$4:$D$461,4,0)</f>
        <v>Actividad propia</v>
      </c>
      <c r="B12" s="150" t="s">
        <v>334</v>
      </c>
      <c r="C12" s="194"/>
      <c r="D12" s="194" t="str">
        <f>VLOOKUP(B12,'PA GPS 2026 '!$E$4:$V$461,3,0)</f>
        <v>N/A</v>
      </c>
      <c r="E12" s="194" t="str">
        <f>VLOOKUP(B12,'PA GPS 2026 '!$E$4:$V$461,4,0)</f>
        <v>N/A</v>
      </c>
      <c r="F12" s="194" t="str">
        <f>VLOOKUP(B12,'PA GPS 2026 '!$E$4:$V$461,5,0)</f>
        <v>N/A</v>
      </c>
      <c r="G12" s="194" t="str">
        <f>VLOOKUP(B12,'PA GPS 2026 '!$E$4:$V$461,8,0)</f>
        <v>N/A</v>
      </c>
      <c r="H12" s="142" t="str">
        <f>VLOOKUP(B12,'PA GPS 2026 '!$E$4:$V$461,11,0)</f>
        <v>Construir la versión 01. (formato construido)</v>
      </c>
      <c r="I12" s="142">
        <f>VLOOKUP(B12,'PA GPS 2026 '!$E$4:$V$461,13,0)</f>
        <v>1</v>
      </c>
      <c r="J12" s="142" t="str">
        <f>VLOOKUP(B12,'PA GPS 2026 '!$E$4:$V$461,14,0)</f>
        <v>Númerica</v>
      </c>
      <c r="K12" s="143">
        <f>VLOOKUP(B12,'PA GPS 2026 '!$E$4:$V$461,16,0)</f>
        <v>46070</v>
      </c>
      <c r="L12" s="143">
        <f>VLOOKUP(B12,'PA GPS 2026 '!$E$4:$V$461,17,0)</f>
        <v>46142</v>
      </c>
      <c r="M12" s="151" t="str">
        <f>VLOOKUP(B12,'PA GPS 2026 '!$E$4:$V$461,18,0)</f>
        <v>30-OFICINA ASESORA DE PLANEACIÓN</v>
      </c>
    </row>
    <row r="13" spans="1:13" ht="26.25" thickBot="1" x14ac:dyDescent="0.3">
      <c r="A13" s="133" t="str">
        <f>VLOOKUP(B13,'PA GPS 2026 '!$A$4:$D$461,4,0)</f>
        <v>Actividad propia</v>
      </c>
      <c r="B13" s="152" t="s">
        <v>335</v>
      </c>
      <c r="C13" s="196"/>
      <c r="D13" s="196" t="str">
        <f>VLOOKUP(B13,'PA GPS 2026 '!$E$4:$V$461,3,0)</f>
        <v>N/A</v>
      </c>
      <c r="E13" s="196" t="str">
        <f>VLOOKUP(B13,'PA GPS 2026 '!$E$4:$V$461,4,0)</f>
        <v>N/A</v>
      </c>
      <c r="F13" s="196" t="str">
        <f>VLOOKUP(B13,'PA GPS 2026 '!$E$4:$V$461,5,0)</f>
        <v>N/A</v>
      </c>
      <c r="G13" s="196" t="str">
        <f>VLOOKUP(B13,'PA GPS 2026 '!$E$4:$V$461,8,0)</f>
        <v>N/A</v>
      </c>
      <c r="H13" s="153" t="str">
        <f>VLOOKUP(B13,'PA GPS 2026 '!$E$4:$V$461,11,0)</f>
        <v>Enviar los reportes periódicos. (Correos electrónicos con el envío del reporte a los superintendentes delegados)</v>
      </c>
      <c r="I13" s="153">
        <f>VLOOKUP(B13,'PA GPS 2026 '!$E$4:$V$461,13,0)</f>
        <v>5</v>
      </c>
      <c r="J13" s="153" t="str">
        <f>VLOOKUP(B13,'PA GPS 2026 '!$E$4:$V$461,14,0)</f>
        <v>Númerica</v>
      </c>
      <c r="K13" s="154">
        <f>VLOOKUP(B13,'PA GPS 2026 '!$E$4:$V$461,16,0)</f>
        <v>46146</v>
      </c>
      <c r="L13" s="154">
        <f>VLOOKUP(B13,'PA GPS 2026 '!$E$4:$V$461,17,0)</f>
        <v>46356</v>
      </c>
      <c r="M13" s="155" t="str">
        <f>VLOOKUP(B13,'PA GPS 2026 '!$E$4:$V$461,18,0)</f>
        <v>30-OFICINA ASESORA DE PLANEACIÓN</v>
      </c>
    </row>
    <row r="14" spans="1:13" ht="51.75" thickBot="1" x14ac:dyDescent="0.3">
      <c r="A14" s="133" t="str">
        <f>VLOOKUP(B14,'PA GPS 2026 '!$A$4:$D$461,4,0)</f>
        <v>Producto</v>
      </c>
      <c r="B14" s="158" t="s">
        <v>294</v>
      </c>
      <c r="C14" s="194" t="str">
        <f>VLOOKUP(B14,'PA GPS 2026 '!$E$4:$V$461,10,0)</f>
        <v>N/A</v>
      </c>
      <c r="D14" s="194" t="str">
        <f>VLOOKUP(B14,'PA GPS 2026 '!$E$4:$V$461,3,0)</f>
        <v>Mejorar la oportunidad en la atención de trámites y servicios.</v>
      </c>
      <c r="E14" s="194" t="str">
        <f>VLOOKUP(B14,'PA GPS 2026 '!$E$4:$V$461,4,0)</f>
        <v>Avance promedio de cumplimiento de productos asociados a mejorar la oportunidad en la atención de trámites y servicios.</v>
      </c>
      <c r="F14" s="194" t="str">
        <f>VLOOKUP(B14,'PA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4" s="194" t="str">
        <f>VLOOKUP(B14,'PA GPS 2026 '!$E$4:$V$461,8,0)</f>
        <v>C-3503-0200-17-20309b</v>
      </c>
      <c r="H14" s="144" t="str">
        <f>VLOOKUP(B14,'PA GPS 2026 '!$E$4:$V$461,11,0)</f>
        <v>Recursos de apelación, reposición, revocatoria directa y queja, presentados contra las decisiones proferidas por los Directores de Signos Distintivos y de Nuevas Creaciones y por la Superintendente de Industria y Comercio, excepto los casos detenidos, atrasados a 31 de diciembre de 2026, decididos.  (Reporte de indicador generado en Tableau o Power BI)</v>
      </c>
      <c r="I14" s="144">
        <f>VLOOKUP(B14,'PA GPS 2026 '!$E$4:$V$461,13,0)</f>
        <v>60</v>
      </c>
      <c r="J14" s="144" t="str">
        <f>VLOOKUP(B14,'PA GPS 2026 '!$E$4:$V$461,14,0)</f>
        <v>Porcentual</v>
      </c>
      <c r="K14" s="145">
        <f>VLOOKUP(B14,'PA GPS 2026 '!$E$4:$V$461,16,0)</f>
        <v>46024</v>
      </c>
      <c r="L14" s="145">
        <f>VLOOKUP(B14,'PA GPS 2026 '!$E$4:$V$461,17,0)</f>
        <v>46387</v>
      </c>
      <c r="M14" s="159" t="str">
        <f>VLOOKUP(B14,'PA GPS 2026 '!$E$4:$V$461,18,0)</f>
        <v>2000-DESPACHO DEL SUPERINTENDENTE DELEGADO PARA LA PROPIEDAD INDUSTRIAL</v>
      </c>
    </row>
    <row r="15" spans="1:13" ht="51.75" thickBot="1" x14ac:dyDescent="0.3">
      <c r="A15" s="133" t="str">
        <f>VLOOKUP(B15,'PA GPS 2026 '!$A$4:$D$461,4,0)</f>
        <v>Actividad propia</v>
      </c>
      <c r="B15" s="150" t="s">
        <v>295</v>
      </c>
      <c r="C15" s="194"/>
      <c r="D15" s="194" t="str">
        <f>VLOOKUP(B15,'PA GPS 2026 '!$E$4:$V$461,3,0)</f>
        <v>N/A</v>
      </c>
      <c r="E15" s="194" t="str">
        <f>VLOOKUP(B15,'PA GPS 2026 '!$E$4:$V$461,4,0)</f>
        <v>N/A</v>
      </c>
      <c r="F15" s="194" t="str">
        <f>VLOOKUP(B15,'PA GPS 2026 '!$E$4:$V$461,5,0)</f>
        <v>N/A</v>
      </c>
      <c r="G15" s="194" t="str">
        <f>VLOOKUP(B15,'PA GPS 2026 '!$E$4:$V$461,8,0)</f>
        <v>N/A</v>
      </c>
      <c r="H15" s="142" t="str">
        <f>VLOOKUP(B15,'PA GPS 2026 '!$E$4:$V$461,11,0)</f>
        <v>Decidir el atraso existente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10.500) (Reporte de indicador generado en Tableau o Power BI)</v>
      </c>
      <c r="I15" s="142">
        <f>VLOOKUP(B15,'PA GPS 2026 '!$E$4:$V$461,13,0)</f>
        <v>60</v>
      </c>
      <c r="J15" s="142" t="str">
        <f>VLOOKUP(B15,'PA GPS 2026 '!$E$4:$V$461,14,0)</f>
        <v>Porcentual</v>
      </c>
      <c r="K15" s="143">
        <f>VLOOKUP(B15,'PA GPS 2026 '!$E$4:$V$461,16,0)</f>
        <v>46024</v>
      </c>
      <c r="L15" s="143">
        <f>VLOOKUP(B15,'PA GPS 2026 '!$E$4:$V$461,17,0)</f>
        <v>46387</v>
      </c>
      <c r="M15" s="151" t="str">
        <f>VLOOKUP(B15,'PA GPS 2026 '!$E$4:$V$461,18,0)</f>
        <v>2000-DESPACHO DEL SUPERINTENDENTE DELEGADO PARA LA PROPIEDAD INDUSTRIAL</v>
      </c>
    </row>
    <row r="16" spans="1:13" ht="51.75" thickBot="1" x14ac:dyDescent="0.3">
      <c r="A16" s="133" t="str">
        <f>VLOOKUP(B16,'PA GPS 2026 '!$A$4:$D$461,4,0)</f>
        <v>Actividad propia</v>
      </c>
      <c r="B16" s="160" t="s">
        <v>1198</v>
      </c>
      <c r="C16" s="194"/>
      <c r="D16" s="194" t="str">
        <f>VLOOKUP(B16,'PA GPS 2026 '!$E$4:$V$461,3,0)</f>
        <v>N/A</v>
      </c>
      <c r="E16" s="194" t="str">
        <f>VLOOKUP(B16,'PA GPS 2026 '!$E$4:$V$461,4,0)</f>
        <v>N/A</v>
      </c>
      <c r="F16" s="194" t="str">
        <f>VLOOKUP(B16,'PA GPS 2026 '!$E$4:$V$461,5,0)</f>
        <v>N/A</v>
      </c>
      <c r="G16" s="194" t="str">
        <f>VLOOKUP(B16,'PA GPS 2026 '!$E$4:$V$461,8,0)</f>
        <v>N/A</v>
      </c>
      <c r="H16" s="156" t="str">
        <f>VLOOKUP(B16,'PA GPS 2026 '!$E$4:$V$461,11,0)</f>
        <v>Decidir los recursos de apelación, reposición, revocatoria directa y queja presentados en 2026 contra las decisiones de los Directores de Signos Distintivos y Nuevas Creaciones y de la Superintendente de Industria y Comercio, excepto casos detenidos. (Stock proyectado: 7.100). (Reporte de indicador generado en Tableau o Power BI)</v>
      </c>
      <c r="I16" s="156">
        <f>VLOOKUP(B16,'PA GPS 2026 '!$E$4:$V$461,13,0)</f>
        <v>60</v>
      </c>
      <c r="J16" s="156" t="str">
        <f>VLOOKUP(B16,'PA GPS 2026 '!$E$4:$V$461,14,0)</f>
        <v>Porcentual</v>
      </c>
      <c r="K16" s="157">
        <f>VLOOKUP(B16,'PA GPS 2026 '!$E$4:$V$461,16,0)</f>
        <v>46024</v>
      </c>
      <c r="L16" s="157">
        <f>VLOOKUP(B16,'PA GPS 2026 '!$E$4:$V$461,17,0)</f>
        <v>46387</v>
      </c>
      <c r="M16" s="161" t="str">
        <f>VLOOKUP(B16,'PA GPS 2026 '!$E$4:$V$461,18,0)</f>
        <v>2000-DESPACHO DEL SUPERINTENDENTE DELEGADO PARA LA PROPIEDAD INDUSTRIAL</v>
      </c>
    </row>
    <row r="17" spans="1:13" ht="26.25" thickBot="1" x14ac:dyDescent="0.3">
      <c r="A17" s="133" t="str">
        <f>VLOOKUP(B17,'PA GPS 2026 '!$A$4:$D$461,4,0)</f>
        <v>Producto</v>
      </c>
      <c r="B17" s="146" t="s">
        <v>206</v>
      </c>
      <c r="C17" s="195" t="str">
        <f>VLOOKUP(B17,'PA GPS 2026 '!$E$4:$V$461,10,0)</f>
        <v>N/A</v>
      </c>
      <c r="D17" s="195" t="str">
        <f>VLOOKUP(B17,'PA GPS 2026 '!$E$4:$V$461,3,0)</f>
        <v>Mejorar la oportunidad en la atención de trámites y servicios.</v>
      </c>
      <c r="E17" s="195" t="str">
        <f>VLOOKUP(B17,'PA GPS 2026 '!$E$4:$V$461,4,0)</f>
        <v>Avance promedio de cumplimiento de productos asociados a mejorar la oportunidad en la atención de trámites y servicios.</v>
      </c>
      <c r="F17" s="195" t="str">
        <f>VLOOKUP(B17,'PA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7" s="195" t="str">
        <f>VLOOKUP(B17,'PA GPS 2026 '!$E$4:$V$461,8,0)</f>
        <v>C-3503-0200-17-20309b</v>
      </c>
      <c r="H17" s="147" t="str">
        <f>VLOOKUP(B17,'PA GPS 2026 '!$E$4:$V$461,11,0)</f>
        <v>Solicitudes pendientes de decisión en materia de registro y cancelación de signos distintivos, decididas.  (Reporte de indicador generado en Tableau o Power BI)</v>
      </c>
      <c r="I17" s="147">
        <f>VLOOKUP(B17,'PA GPS 2026 '!$E$4:$V$461,13,0)</f>
        <v>64</v>
      </c>
      <c r="J17" s="147" t="str">
        <f>VLOOKUP(B17,'PA GPS 2026 '!$E$4:$V$461,14,0)</f>
        <v>Porcentual</v>
      </c>
      <c r="K17" s="148">
        <f>VLOOKUP(B17,'PA GPS 2026 '!$E$4:$V$461,16,0)</f>
        <v>46024</v>
      </c>
      <c r="L17" s="148">
        <f>VLOOKUP(B17,'PA GPS 2026 '!$E$4:$V$461,17,0)</f>
        <v>46387</v>
      </c>
      <c r="M17" s="149" t="str">
        <f>VLOOKUP(B17,'PA GPS 2026 '!$E$4:$V$461,18,0)</f>
        <v>2010-DIRECCION DE SIGNOS DISTINTIVOS</v>
      </c>
    </row>
    <row r="18" spans="1:13" ht="39" thickBot="1" x14ac:dyDescent="0.3">
      <c r="A18" s="133" t="str">
        <f>VLOOKUP(B18,'PA GPS 2026 '!$A$4:$D$461,4,0)</f>
        <v>Actividad propia</v>
      </c>
      <c r="B18" s="150" t="s">
        <v>207</v>
      </c>
      <c r="C18" s="194"/>
      <c r="D18" s="194" t="str">
        <f>VLOOKUP(B18,'PA GPS 2026 '!$E$4:$V$461,3,0)</f>
        <v>N/A</v>
      </c>
      <c r="E18" s="194" t="str">
        <f>VLOOKUP(B18,'PA GPS 2026 '!$E$4:$V$461,4,0)</f>
        <v>N/A</v>
      </c>
      <c r="F18" s="194" t="str">
        <f>VLOOKUP(B18,'PA GPS 2026 '!$E$4:$V$461,5,0)</f>
        <v>N/A</v>
      </c>
      <c r="G18" s="194" t="str">
        <f>VLOOKUP(B18,'PA GPS 2026 '!$E$4:$V$461,8,0)</f>
        <v>N/A</v>
      </c>
      <c r="H18" s="142" t="str">
        <f>VLOOKUP(B18,'PA GPS 2026 '!$E$4:$V$461,11,0)</f>
        <v>Decidir las clases de registro de signos distintivos sin oposición radicadas a 31 de diciembre de 2025, cuyo stock se calcula que sea de 46.601 clases, excepto los casos detenidos. (Reporte de indicador generado en Tableau o Power BI)</v>
      </c>
      <c r="I18" s="142">
        <f>VLOOKUP(B18,'PA GPS 2026 '!$E$4:$V$461,13,0)</f>
        <v>85</v>
      </c>
      <c r="J18" s="142" t="str">
        <f>VLOOKUP(B18,'PA GPS 2026 '!$E$4:$V$461,14,0)</f>
        <v>Porcentual</v>
      </c>
      <c r="K18" s="143">
        <f>VLOOKUP(B18,'PA GPS 2026 '!$E$4:$V$461,16,0)</f>
        <v>46024</v>
      </c>
      <c r="L18" s="143">
        <f>VLOOKUP(B18,'PA GPS 2026 '!$E$4:$V$461,17,0)</f>
        <v>46387</v>
      </c>
      <c r="M18" s="151" t="str">
        <f>VLOOKUP(B18,'PA GPS 2026 '!$E$4:$V$461,18,0)</f>
        <v>2010-DIRECCION DE SIGNOS DISTINTIVOS</v>
      </c>
    </row>
    <row r="19" spans="1:13" ht="39" thickBot="1" x14ac:dyDescent="0.3">
      <c r="A19" s="133" t="str">
        <f>VLOOKUP(B19,'PA GPS 2026 '!$A$4:$D$461,4,0)</f>
        <v>Actividad propia</v>
      </c>
      <c r="B19" s="150" t="s">
        <v>208</v>
      </c>
      <c r="C19" s="194"/>
      <c r="D19" s="194" t="str">
        <f>VLOOKUP(B19,'PA GPS 2026 '!$E$4:$V$461,3,0)</f>
        <v>N/A</v>
      </c>
      <c r="E19" s="194" t="str">
        <f>VLOOKUP(B19,'PA GPS 2026 '!$E$4:$V$461,4,0)</f>
        <v>N/A</v>
      </c>
      <c r="F19" s="194" t="str">
        <f>VLOOKUP(B19,'PA GPS 2026 '!$E$4:$V$461,5,0)</f>
        <v>N/A</v>
      </c>
      <c r="G19" s="194" t="str">
        <f>VLOOKUP(B19,'PA GPS 2026 '!$E$4:$V$461,8,0)</f>
        <v>N/A</v>
      </c>
      <c r="H19" s="142" t="str">
        <f>VLOOKUP(B19,'PA GPS 2026 '!$E$4:$V$461,11,0)</f>
        <v>Decidir las clases de registro de signos distintivos con oposición radicadas a 31 de diciembre de 2025, cuyo stock se calcula que sea de 9.978 clases, excepto los casos detenidos. (Reporte de indicador generado en Tableau o Power BI)</v>
      </c>
      <c r="I19" s="142">
        <f>VLOOKUP(B19,'PA GPS 2026 '!$E$4:$V$461,13,0)</f>
        <v>40</v>
      </c>
      <c r="J19" s="142" t="str">
        <f>VLOOKUP(B19,'PA GPS 2026 '!$E$4:$V$461,14,0)</f>
        <v>Porcentual</v>
      </c>
      <c r="K19" s="143">
        <f>VLOOKUP(B19,'PA GPS 2026 '!$E$4:$V$461,16,0)</f>
        <v>46024</v>
      </c>
      <c r="L19" s="143">
        <f>VLOOKUP(B19,'PA GPS 2026 '!$E$4:$V$461,17,0)</f>
        <v>46387</v>
      </c>
      <c r="M19" s="151" t="str">
        <f>VLOOKUP(B19,'PA GPS 2026 '!$E$4:$V$461,18,0)</f>
        <v>2010-DIRECCION DE SIGNOS DISTINTIVOS</v>
      </c>
    </row>
    <row r="20" spans="1:13" ht="39" thickBot="1" x14ac:dyDescent="0.3">
      <c r="A20" s="133" t="str">
        <f>VLOOKUP(B20,'PA GPS 2026 '!$A$4:$D$461,4,0)</f>
        <v>Actividad propia</v>
      </c>
      <c r="B20" s="150" t="s">
        <v>209</v>
      </c>
      <c r="C20" s="194"/>
      <c r="D20" s="194" t="str">
        <f>VLOOKUP(B20,'PA GPS 2026 '!$E$4:$V$461,3,0)</f>
        <v>N/A</v>
      </c>
      <c r="E20" s="194" t="str">
        <f>VLOOKUP(B20,'PA GPS 2026 '!$E$4:$V$461,4,0)</f>
        <v>N/A</v>
      </c>
      <c r="F20" s="194" t="str">
        <f>VLOOKUP(B20,'PA GPS 2026 '!$E$4:$V$461,5,0)</f>
        <v>N/A</v>
      </c>
      <c r="G20" s="194" t="str">
        <f>VLOOKUP(B20,'PA GPS 2026 '!$E$4:$V$461,8,0)</f>
        <v>N/A</v>
      </c>
      <c r="H20" s="142" t="str">
        <f>VLOOKUP(B20,'PA GPS 2026 '!$E$4:$V$461,11,0)</f>
        <v>Decidir las clases de registro de signos distintivos sin oposición radicadas entre el 1 de enero de 2026 y 30 de junio de 2026, cuyo stock se calcula que sea de 24.523, excepto los casos detenidos. (Reporte de indicador generado en Tableau o Power BI)</v>
      </c>
      <c r="I20" s="142">
        <f>VLOOKUP(B20,'PA GPS 2026 '!$E$4:$V$461,13,0)</f>
        <v>33</v>
      </c>
      <c r="J20" s="142" t="str">
        <f>VLOOKUP(B20,'PA GPS 2026 '!$E$4:$V$461,14,0)</f>
        <v>Porcentual</v>
      </c>
      <c r="K20" s="143">
        <f>VLOOKUP(B20,'PA GPS 2026 '!$E$4:$V$461,16,0)</f>
        <v>46024</v>
      </c>
      <c r="L20" s="143">
        <f>VLOOKUP(B20,'PA GPS 2026 '!$E$4:$V$461,17,0)</f>
        <v>46387</v>
      </c>
      <c r="M20" s="151" t="str">
        <f>VLOOKUP(B20,'PA GPS 2026 '!$E$4:$V$461,18,0)</f>
        <v>2010-DIRECCION DE SIGNOS DISTINTIVOS</v>
      </c>
    </row>
    <row r="21" spans="1:13" ht="39" thickBot="1" x14ac:dyDescent="0.3">
      <c r="A21" s="133" t="str">
        <f>VLOOKUP(B21,'PA GPS 2026 '!$A$4:$D$461,4,0)</f>
        <v>Actividad propia</v>
      </c>
      <c r="B21" s="152" t="s">
        <v>210</v>
      </c>
      <c r="C21" s="196"/>
      <c r="D21" s="196" t="str">
        <f>VLOOKUP(B21,'PA GPS 2026 '!$E$4:$V$461,3,0)</f>
        <v>N/A</v>
      </c>
      <c r="E21" s="196" t="str">
        <f>VLOOKUP(B21,'PA GPS 2026 '!$E$4:$V$461,4,0)</f>
        <v>N/A</v>
      </c>
      <c r="F21" s="196" t="str">
        <f>VLOOKUP(B21,'PA GPS 2026 '!$E$4:$V$461,5,0)</f>
        <v>N/A</v>
      </c>
      <c r="G21" s="196" t="str">
        <f>VLOOKUP(B21,'PA GPS 2026 '!$E$4:$V$461,8,0)</f>
        <v>N/A</v>
      </c>
      <c r="H21" s="153" t="str">
        <f>VLOOKUP(B21,'PA GPS 2026 '!$E$4:$V$461,11,0)</f>
        <v>Decidir las solicitudes de acciones de cancelación radicadas hasta el 31 de diciembre de 2025, cuyo stock se calcula que sea de 900, excepto los casos detenidos.  (Reporte de indicador generado en Tableau o Power BI)</v>
      </c>
      <c r="I21" s="153">
        <f>VLOOKUP(B21,'PA GPS 2026 '!$E$4:$V$461,13,0)</f>
        <v>90</v>
      </c>
      <c r="J21" s="153" t="str">
        <f>VLOOKUP(B21,'PA GPS 2026 '!$E$4:$V$461,14,0)</f>
        <v>Porcentual</v>
      </c>
      <c r="K21" s="154">
        <f>VLOOKUP(B21,'PA GPS 2026 '!$E$4:$V$461,16,0)</f>
        <v>46024</v>
      </c>
      <c r="L21" s="154">
        <f>VLOOKUP(B21,'PA GPS 2026 '!$E$4:$V$461,17,0)</f>
        <v>46387</v>
      </c>
      <c r="M21" s="155" t="str">
        <f>VLOOKUP(B21,'PA GPS 2026 '!$E$4:$V$461,18,0)</f>
        <v>2010-DIRECCION DE SIGNOS DISTINTIVOS</v>
      </c>
    </row>
    <row r="22" spans="1:13" ht="39" thickBot="1" x14ac:dyDescent="0.3">
      <c r="A22" s="133" t="str">
        <f>VLOOKUP(B22,'PA GPS 2026 '!$A$4:$D$461,4,0)</f>
        <v>Producto</v>
      </c>
      <c r="B22" s="158" t="s">
        <v>202</v>
      </c>
      <c r="C22" s="194" t="str">
        <f>VLOOKUP(B22,'PA GPS 2026 '!$E$4:$V$461,10,0)</f>
        <v>N/A</v>
      </c>
      <c r="D22" s="194" t="str">
        <f>VLOOKUP(B22,'PA GPS 2026 '!$E$4:$V$461,3,0)</f>
        <v>Mejorar la oportunidad en la atención de trámites y servicios.</v>
      </c>
      <c r="E22" s="194" t="str">
        <f>VLOOKUP(B22,'PA GPS 2026 '!$E$4:$V$461,4,0)</f>
        <v>Avance promedio de cumplimiento de productos asociados a mejorar la oportunidad en la atención de trámites y servicios.</v>
      </c>
      <c r="F22" s="194" t="str">
        <f>VLOOKUP(B22,'PA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 s="194" t="str">
        <f>VLOOKUP(B22,'PA GPS 2026 '!$E$4:$V$461,8,0)</f>
        <v>C-3503-0200-17-20309b</v>
      </c>
      <c r="H22" s="144" t="str">
        <f>VLOOKUP(B22,'PA GPS 2026 '!$E$4:$V$461,11,0)</f>
        <v>Resoluciones de solicitudes de patentes de invención y modelos de utilidad pendientes de trámite y que cuenten con pago del examen de patentabilidad anteriores al año 2024, proyectadas y enviadas (Reporte de indicador generado en Tableau o Power BI)</v>
      </c>
      <c r="I22" s="144">
        <f>VLOOKUP(B22,'PA GPS 2026 '!$E$4:$V$461,13,0)</f>
        <v>65</v>
      </c>
      <c r="J22" s="144" t="str">
        <f>VLOOKUP(B22,'PA GPS 2026 '!$E$4:$V$461,14,0)</f>
        <v>Porcentual</v>
      </c>
      <c r="K22" s="145">
        <f>VLOOKUP(B22,'PA GPS 2026 '!$E$4:$V$461,16,0)</f>
        <v>46024</v>
      </c>
      <c r="L22" s="145">
        <f>VLOOKUP(B22,'PA GPS 2026 '!$E$4:$V$461,17,0)</f>
        <v>46387</v>
      </c>
      <c r="M22" s="159" t="str">
        <f>VLOOKUP(B22,'PA GPS 2026 '!$E$4:$V$461,18,0)</f>
        <v>2020-DIRECCIÓN DE NUEVAS CREACIONES</v>
      </c>
    </row>
    <row r="23" spans="1:13" ht="39" thickBot="1" x14ac:dyDescent="0.3">
      <c r="A23" s="133" t="str">
        <f>VLOOKUP(B23,'PA GPS 2026 '!$A$4:$D$461,4,0)</f>
        <v>Actividad propia</v>
      </c>
      <c r="B23" s="150" t="s">
        <v>203</v>
      </c>
      <c r="C23" s="194"/>
      <c r="D23" s="194" t="str">
        <f>VLOOKUP(B23,'PA GPS 2026 '!$E$4:$V$461,3,0)</f>
        <v>N/A</v>
      </c>
      <c r="E23" s="194" t="str">
        <f>VLOOKUP(B23,'PA GPS 2026 '!$E$4:$V$461,4,0)</f>
        <v>N/A</v>
      </c>
      <c r="F23" s="194" t="str">
        <f>VLOOKUP(B23,'PA GPS 2026 '!$E$4:$V$461,5,0)</f>
        <v>N/A</v>
      </c>
      <c r="G23" s="194" t="str">
        <f>VLOOKUP(B23,'PA GPS 2026 '!$E$4:$V$461,8,0)</f>
        <v>N/A</v>
      </c>
      <c r="H23" s="142" t="str">
        <f>VLOOKUP(B23,'PA GPS 2026 '!$E$4:$V$461,11,0)</f>
        <v>Realizar el examen de fondo a las solicitudes de patente de invención y modelo de utilidad anteriores al año 2024 siempre y cuando cuenten con el pago del examen de patentabilidad.  (Reporte de indicador generado en Tableau o Power BI)</v>
      </c>
      <c r="I23" s="142">
        <f>VLOOKUP(B23,'PA GPS 2026 '!$E$4:$V$461,13,0)</f>
        <v>2800</v>
      </c>
      <c r="J23" s="142" t="str">
        <f>VLOOKUP(B23,'PA GPS 2026 '!$E$4:$V$461,14,0)</f>
        <v>Númerica</v>
      </c>
      <c r="K23" s="143">
        <f>VLOOKUP(B23,'PA GPS 2026 '!$E$4:$V$461,16,0)</f>
        <v>46024</v>
      </c>
      <c r="L23" s="143">
        <f>VLOOKUP(B23,'PA GPS 2026 '!$E$4:$V$461,17,0)</f>
        <v>46387</v>
      </c>
      <c r="M23" s="151" t="str">
        <f>VLOOKUP(B23,'PA GPS 2026 '!$E$4:$V$461,18,0)</f>
        <v>2020-DIRECCIÓN DE NUEVAS CREACIONES</v>
      </c>
    </row>
    <row r="24" spans="1:13" ht="39" thickBot="1" x14ac:dyDescent="0.3">
      <c r="A24" s="133" t="str">
        <f>VLOOKUP(B24,'PA GPS 2026 '!$A$4:$D$461,4,0)</f>
        <v>Actividad propia</v>
      </c>
      <c r="B24" s="160" t="s">
        <v>204</v>
      </c>
      <c r="C24" s="194"/>
      <c r="D24" s="194" t="str">
        <f>VLOOKUP(B24,'PA GPS 2026 '!$E$4:$V$461,3,0)</f>
        <v>N/A</v>
      </c>
      <c r="E24" s="194" t="str">
        <f>VLOOKUP(B24,'PA GPS 2026 '!$E$4:$V$461,4,0)</f>
        <v>N/A</v>
      </c>
      <c r="F24" s="194" t="str">
        <f>VLOOKUP(B24,'PA GPS 2026 '!$E$4:$V$461,5,0)</f>
        <v>N/A</v>
      </c>
      <c r="G24" s="194" t="str">
        <f>VLOOKUP(B24,'PA GPS 2026 '!$E$4:$V$461,8,0)</f>
        <v>N/A</v>
      </c>
      <c r="H24" s="156" t="str">
        <f>VLOOKUP(B24,'PA GPS 2026 '!$E$4:$V$461,11,0)</f>
        <v>Proyectar y enviar para suscripción del funcionario competente las resoluciones de solicitudes de patente de invención y modelo de utilidad anteriores al año 2024, cuyo stock corresponde a 3602 solicitudes.  (Reporte de indicador generado en Tableau o Power BI)</v>
      </c>
      <c r="I24" s="156">
        <f>VLOOKUP(B24,'PA GPS 2026 '!$E$4:$V$461,13,0)</f>
        <v>65</v>
      </c>
      <c r="J24" s="156" t="str">
        <f>VLOOKUP(B24,'PA GPS 2026 '!$E$4:$V$461,14,0)</f>
        <v>Porcentual</v>
      </c>
      <c r="K24" s="157">
        <f>VLOOKUP(B24,'PA GPS 2026 '!$E$4:$V$461,16,0)</f>
        <v>46024</v>
      </c>
      <c r="L24" s="157">
        <f>VLOOKUP(B24,'PA GPS 2026 '!$E$4:$V$461,17,0)</f>
        <v>46387</v>
      </c>
      <c r="M24" s="161" t="str">
        <f>VLOOKUP(B24,'PA GPS 2026 '!$E$4:$V$461,18,0)</f>
        <v>2020-DIRECCIÓN DE NUEVAS CREACIONES</v>
      </c>
    </row>
    <row r="25" spans="1:13" ht="64.5" customHeight="1" thickBot="1" x14ac:dyDescent="0.3">
      <c r="A25" s="133" t="str">
        <f>VLOOKUP(B25,'PA GPS 2026 '!$A$4:$D$461,4,0)</f>
        <v>Producto</v>
      </c>
      <c r="B25" s="146" t="s">
        <v>183</v>
      </c>
      <c r="C25" s="195" t="str">
        <f>VLOOKUP(B25,'PA GPS 2026 '!$E$4:$V$461,10,0)</f>
        <v>Enfoque Estrategico _ Territorial;
PND - 2-03-9-b- Seguridad humana y justicia social - Aprovechamiento de la propiedad intelectual;
PES - Reindustrialización</v>
      </c>
      <c r="D25" s="195" t="str">
        <f>VLOOKUP(B25,'PA GPS 2026 '!$E$4:$V$461,3,0)</f>
        <v>Mejorar la oportunidad en la atención de trámites y servicios.</v>
      </c>
      <c r="E25" s="195" t="str">
        <f>VLOOKUP(B25,'PA GPS 2026 '!$E$4:$V$461,4,0)</f>
        <v>Avance promedio de cumplimiento de productos asociados a mejorar la oportunidad en la atención de trámites y servicios.</v>
      </c>
      <c r="F25" s="195" t="str">
        <f>VLOOKUP(B25,'PA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5" s="195" t="str">
        <f>VLOOKUP(B25,'PA GPS 2026 '!$E$4:$V$461,8,0)</f>
        <v>C-3503-0200-17-20309b</v>
      </c>
      <c r="H25" s="147" t="str">
        <f>VLOOKUP(B25,'PA GPS 2026 '!$E$4:$V$461,11,0)</f>
        <v>Programas de fomento al uso estratégico de la propiedad industrial como herramienta de competitividad para empresarios, ejecutados.  (Matriz de seguimiento e informe final de ejecución de los programas)</v>
      </c>
      <c r="I25" s="147">
        <f>VLOOKUP(B25,'PA GPS 2026 '!$E$4:$V$461,13,0)</f>
        <v>100</v>
      </c>
      <c r="J25" s="147" t="str">
        <f>VLOOKUP(B25,'PA GPS 2026 '!$E$4:$V$461,14,0)</f>
        <v>Porcentual</v>
      </c>
      <c r="K25" s="148">
        <f>VLOOKUP(B25,'PA GPS 2026 '!$E$4:$V$461,16,0)</f>
        <v>46055</v>
      </c>
      <c r="L25" s="148">
        <f>VLOOKUP(B25,'PA GPS 2026 '!$E$4:$V$461,17,0)</f>
        <v>46356</v>
      </c>
      <c r="M25" s="149" t="str">
        <f>VLOOKUP(B25,'PA GPS 2026 '!$E$4:$V$461,18,0)</f>
        <v>2023-GRUPO DE TRABAJO DE CENTRO DE INFORMACIÓN TECNOLÓGICA Y APOYO A LA GESTIÓN DE PROPIEDAD LA INDUSTRIAL</v>
      </c>
    </row>
    <row r="26" spans="1:13" ht="51.75" thickBot="1" x14ac:dyDescent="0.3">
      <c r="A26" s="133" t="str">
        <f>VLOOKUP(B26,'PA GPS 2026 '!$A$4:$D$461,4,0)</f>
        <v>Actividad propia</v>
      </c>
      <c r="B26" s="150" t="s">
        <v>184</v>
      </c>
      <c r="C26" s="194"/>
      <c r="D26" s="194" t="str">
        <f>VLOOKUP(B26,'PA GPS 2026 '!$E$4:$V$461,3,0)</f>
        <v>N/A</v>
      </c>
      <c r="E26" s="194" t="str">
        <f>VLOOKUP(B26,'PA GPS 2026 '!$E$4:$V$461,4,0)</f>
        <v>N/A</v>
      </c>
      <c r="F26" s="194" t="str">
        <f>VLOOKUP(B26,'PA GPS 2026 '!$E$4:$V$461,5,0)</f>
        <v>N/A</v>
      </c>
      <c r="G26" s="194" t="str">
        <f>VLOOKUP(B26,'PA GPS 2026 '!$E$4:$V$461,8,0)</f>
        <v>N/A</v>
      </c>
      <c r="H26" s="142" t="str">
        <f>VLOOKUP(B26,'PA GPS 2026 '!$E$4:$V$461,11,0)</f>
        <v>Elaborar matriz de seguimiento de ejecución del programa CATI y PI MiPymes. (matrices de seguimiento)</v>
      </c>
      <c r="I26" s="142">
        <f>VLOOKUP(B26,'PA GPS 2026 '!$E$4:$V$461,13,0)</f>
        <v>2</v>
      </c>
      <c r="J26" s="142" t="str">
        <f>VLOOKUP(B26,'PA GPS 2026 '!$E$4:$V$461,14,0)</f>
        <v>Númerica</v>
      </c>
      <c r="K26" s="143">
        <f>VLOOKUP(B26,'PA GPS 2026 '!$E$4:$V$461,16,0)</f>
        <v>46055</v>
      </c>
      <c r="L26" s="143">
        <f>VLOOKUP(B26,'PA GPS 2026 '!$E$4:$V$461,17,0)</f>
        <v>46080</v>
      </c>
      <c r="M26" s="151" t="str">
        <f>VLOOKUP(B26,'PA GPS 2026 '!$E$4:$V$461,18,0)</f>
        <v>2023-GRUPO DE TRABAJO DE CENTRO DE INFORMACIÓN TECNOLÓGICA Y APOYO A LA GESTIÓN DE PROPIEDAD LA INDUSTRIAL</v>
      </c>
    </row>
    <row r="27" spans="1:13" ht="51.75" thickBot="1" x14ac:dyDescent="0.3">
      <c r="A27" s="133" t="str">
        <f>VLOOKUP(B27,'PA GPS 2026 '!$A$4:$D$461,4,0)</f>
        <v>Actividad propia</v>
      </c>
      <c r="B27" s="150" t="s">
        <v>185</v>
      </c>
      <c r="C27" s="194"/>
      <c r="D27" s="194" t="str">
        <f>VLOOKUP(B27,'PA GPS 2026 '!$E$4:$V$461,3,0)</f>
        <v>N/A</v>
      </c>
      <c r="E27" s="194" t="str">
        <f>VLOOKUP(B27,'PA GPS 2026 '!$E$4:$V$461,4,0)</f>
        <v>N/A</v>
      </c>
      <c r="F27" s="194" t="str">
        <f>VLOOKUP(B27,'PA GPS 2026 '!$E$4:$V$461,5,0)</f>
        <v>N/A</v>
      </c>
      <c r="G27" s="194" t="str">
        <f>VLOOKUP(B27,'PA GPS 2026 '!$E$4:$V$461,8,0)</f>
        <v>N/A</v>
      </c>
      <c r="H27" s="142" t="str">
        <f>VLOOKUP(B27,'PA GPS 2026 '!$E$4:$V$461,11,0)</f>
        <v>Ejecutar el programa Centros de Apoyo a la Tecnología y la Innovación CATI. (Matriz de seguimiento e Informe final del programa)</v>
      </c>
      <c r="I27" s="142">
        <f>VLOOKUP(B27,'PA GPS 2026 '!$E$4:$V$461,13,0)</f>
        <v>100</v>
      </c>
      <c r="J27" s="142" t="str">
        <f>VLOOKUP(B27,'PA GPS 2026 '!$E$4:$V$461,14,0)</f>
        <v>Porcentual</v>
      </c>
      <c r="K27" s="143">
        <f>VLOOKUP(B27,'PA GPS 2026 '!$E$4:$V$461,16,0)</f>
        <v>46055</v>
      </c>
      <c r="L27" s="143">
        <f>VLOOKUP(B27,'PA GPS 2026 '!$E$4:$V$461,17,0)</f>
        <v>46356</v>
      </c>
      <c r="M27" s="151" t="str">
        <f>VLOOKUP(B27,'PA GPS 2026 '!$E$4:$V$461,18,0)</f>
        <v>2023-GRUPO DE TRABAJO DE CENTRO DE INFORMACIÓN TECNOLÓGICA Y APOYO A LA GESTIÓN DE PROPIEDAD LA INDUSTRIAL</v>
      </c>
    </row>
    <row r="28" spans="1:13" ht="51.75" thickBot="1" x14ac:dyDescent="0.3">
      <c r="A28" s="133" t="str">
        <f>VLOOKUP(B28,'PA GPS 2026 '!$A$4:$D$461,4,0)</f>
        <v>Actividad propia</v>
      </c>
      <c r="B28" s="152" t="s">
        <v>186</v>
      </c>
      <c r="C28" s="196"/>
      <c r="D28" s="196" t="str">
        <f>VLOOKUP(B28,'PA GPS 2026 '!$E$4:$V$461,3,0)</f>
        <v>N/A</v>
      </c>
      <c r="E28" s="196" t="str">
        <f>VLOOKUP(B28,'PA GPS 2026 '!$E$4:$V$461,4,0)</f>
        <v>N/A</v>
      </c>
      <c r="F28" s="196" t="str">
        <f>VLOOKUP(B28,'PA GPS 2026 '!$E$4:$V$461,5,0)</f>
        <v>N/A</v>
      </c>
      <c r="G28" s="196" t="str">
        <f>VLOOKUP(B28,'PA GPS 2026 '!$E$4:$V$461,8,0)</f>
        <v>N/A</v>
      </c>
      <c r="H28" s="153" t="str">
        <f>VLOOKUP(B28,'PA GPS 2026 '!$E$4:$V$461,11,0)</f>
        <v>Ejecutar el programa Propiedad Industrial para MIPYMES. (Matriz de seguimiento e Informe final del programa)</v>
      </c>
      <c r="I28" s="153">
        <f>VLOOKUP(B28,'PA GPS 2026 '!$E$4:$V$461,13,0)</f>
        <v>100</v>
      </c>
      <c r="J28" s="153" t="str">
        <f>VLOOKUP(B28,'PA GPS 2026 '!$E$4:$V$461,14,0)</f>
        <v>Porcentual</v>
      </c>
      <c r="K28" s="154">
        <f>VLOOKUP(B28,'PA GPS 2026 '!$E$4:$V$461,16,0)</f>
        <v>46083</v>
      </c>
      <c r="L28" s="154">
        <f>VLOOKUP(B28,'PA GPS 2026 '!$E$4:$V$461,17,0)</f>
        <v>46356</v>
      </c>
      <c r="M28" s="155" t="str">
        <f>VLOOKUP(B28,'PA GPS 2026 '!$E$4:$V$461,18,0)</f>
        <v>2023-GRUPO DE TRABAJO DE CENTRO DE INFORMACIÓN TECNOLÓGICA Y APOYO A LA GESTIÓN DE PROPIEDAD LA INDUSTRIAL</v>
      </c>
    </row>
    <row r="29" spans="1:13" ht="51.75" thickBot="1" x14ac:dyDescent="0.3">
      <c r="A29" s="133" t="str">
        <f>VLOOKUP(B29,'PA GPS 2026 '!$A$4:$D$461,4,0)</f>
        <v>Producto</v>
      </c>
      <c r="B29" s="158" t="s">
        <v>187</v>
      </c>
      <c r="C29" s="194" t="str">
        <f>VLOOKUP(B29,'PA GPS 2026 '!$E$4:$V$461,10,0)</f>
        <v>Enfoque Estrategico _ Territorial;
Enfoque Estrategico _ Diferencial;
PND - 2-03-9-b- Seguridad humana y justicia social - Aprovechamiento de la propiedad intelectual;
PES - Reindustrialización</v>
      </c>
      <c r="D29" s="194" t="str">
        <f>VLOOKUP(B29,'PA GPS 2026 '!$E$4:$V$461,3,0)</f>
        <v>Mejorar la oportunidad en la atención de trámites y servicios.</v>
      </c>
      <c r="E29" s="194" t="str">
        <f>VLOOKUP(B29,'PA GPS 2026 '!$E$4:$V$461,4,0)</f>
        <v>Avance promedio de cumplimiento de productos asociados a mejorar la oportunidad en la atención de trámites y servicios.</v>
      </c>
      <c r="F29" s="194" t="str">
        <f>VLOOKUP(B29,'PA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 s="194" t="str">
        <f>VLOOKUP(B29,'PA GPS 2026 '!$E$4:$V$461,8,0)</f>
        <v>C-3503-0200-17-20309b</v>
      </c>
      <c r="H29" s="144" t="str">
        <f>VLOOKUP(B29,'PA GPS 2026 '!$E$4:$V$461,11,0)</f>
        <v>Programas de fomento para el uso estratégico de la propiedad industrial en la Economía Popular, ejecutados. (informes de la ejecución de los programas)</v>
      </c>
      <c r="I29" s="144">
        <f>VLOOKUP(B29,'PA GPS 2026 '!$E$4:$V$461,13,0)</f>
        <v>100</v>
      </c>
      <c r="J29" s="144" t="str">
        <f>VLOOKUP(B29,'PA GPS 2026 '!$E$4:$V$461,14,0)</f>
        <v>Porcentual</v>
      </c>
      <c r="K29" s="145">
        <f>VLOOKUP(B29,'PA GPS 2026 '!$E$4:$V$461,16,0)</f>
        <v>46055</v>
      </c>
      <c r="L29" s="145">
        <f>VLOOKUP(B29,'PA GPS 2026 '!$E$4:$V$461,17,0)</f>
        <v>46356</v>
      </c>
      <c r="M29" s="159" t="str">
        <f>VLOOKUP(B29,'PA GPS 2026 '!$E$4:$V$461,18,0)</f>
        <v>2023-GRUPO DE TRABAJO DE CENTRO DE INFORMACIÓN TECNOLÓGICA Y APOYO A LA GESTIÓN DE PROPIEDAD LA INDUSTRIAL</v>
      </c>
    </row>
    <row r="30" spans="1:13" ht="51.75" thickBot="1" x14ac:dyDescent="0.3">
      <c r="A30" s="133" t="str">
        <f>VLOOKUP(B30,'PA GPS 2026 '!$A$4:$D$461,4,0)</f>
        <v>Actividad propia</v>
      </c>
      <c r="B30" s="150" t="s">
        <v>189</v>
      </c>
      <c r="C30" s="194"/>
      <c r="D30" s="194" t="str">
        <f>VLOOKUP(B30,'PA GPS 2026 '!$E$4:$V$461,3,0)</f>
        <v>N/A</v>
      </c>
      <c r="E30" s="194" t="str">
        <f>VLOOKUP(B30,'PA GPS 2026 '!$E$4:$V$461,4,0)</f>
        <v>N/A</v>
      </c>
      <c r="F30" s="194" t="str">
        <f>VLOOKUP(B30,'PA GPS 2026 '!$E$4:$V$461,5,0)</f>
        <v>N/A</v>
      </c>
      <c r="G30" s="194" t="str">
        <f>VLOOKUP(B30,'PA GPS 2026 '!$E$4:$V$461,8,0)</f>
        <v>N/A</v>
      </c>
      <c r="H30" s="142" t="str">
        <f>VLOOKUP(B30,'PA GPS 2026 '!$E$4:$V$461,11,0)</f>
        <v>Elaborar matrices de seguimiento de ejecución. (matrices de seguimiento)</v>
      </c>
      <c r="I30" s="142">
        <f>VLOOKUP(B30,'PA GPS 2026 '!$E$4:$V$461,13,0)</f>
        <v>3</v>
      </c>
      <c r="J30" s="142" t="str">
        <f>VLOOKUP(B30,'PA GPS 2026 '!$E$4:$V$461,14,0)</f>
        <v>Númerica</v>
      </c>
      <c r="K30" s="143">
        <f>VLOOKUP(B30,'PA GPS 2026 '!$E$4:$V$461,16,0)</f>
        <v>46055</v>
      </c>
      <c r="L30" s="143">
        <f>VLOOKUP(B30,'PA GPS 2026 '!$E$4:$V$461,17,0)</f>
        <v>46080</v>
      </c>
      <c r="M30" s="151" t="str">
        <f>VLOOKUP(B30,'PA GPS 2026 '!$E$4:$V$461,18,0)</f>
        <v>2023-GRUPO DE TRABAJO DE CENTRO DE INFORMACIÓN TECNOLÓGICA Y APOYO A LA GESTIÓN DE PROPIEDAD LA INDUSTRIAL</v>
      </c>
    </row>
    <row r="31" spans="1:13" ht="51.75" thickBot="1" x14ac:dyDescent="0.3">
      <c r="A31" s="133" t="str">
        <f>VLOOKUP(B31,'PA GPS 2026 '!$A$4:$D$461,4,0)</f>
        <v>Actividad propia</v>
      </c>
      <c r="B31" s="150" t="s">
        <v>190</v>
      </c>
      <c r="C31" s="194"/>
      <c r="D31" s="194" t="str">
        <f>VLOOKUP(B31,'PA GPS 2026 '!$E$4:$V$461,3,0)</f>
        <v>N/A</v>
      </c>
      <c r="E31" s="194" t="str">
        <f>VLOOKUP(B31,'PA GPS 2026 '!$E$4:$V$461,4,0)</f>
        <v>N/A</v>
      </c>
      <c r="F31" s="194" t="str">
        <f>VLOOKUP(B31,'PA GPS 2026 '!$E$4:$V$461,5,0)</f>
        <v>N/A</v>
      </c>
      <c r="G31" s="194" t="str">
        <f>VLOOKUP(B31,'PA GPS 2026 '!$E$4:$V$461,8,0)</f>
        <v>N/A</v>
      </c>
      <c r="H31" s="142" t="str">
        <f>VLOOKUP(B31,'PA GPS 2026 '!$E$4:$V$461,11,0)</f>
        <v>Ejecutar el programa Propiedad Industrial para emprendedores PI-e.   (Matriz de seguimiento e Informe final del programa)</v>
      </c>
      <c r="I31" s="142">
        <f>VLOOKUP(B31,'PA GPS 2026 '!$E$4:$V$461,13,0)</f>
        <v>100</v>
      </c>
      <c r="J31" s="142" t="str">
        <f>VLOOKUP(B31,'PA GPS 2026 '!$E$4:$V$461,14,0)</f>
        <v>Porcentual</v>
      </c>
      <c r="K31" s="143">
        <f>VLOOKUP(B31,'PA GPS 2026 '!$E$4:$V$461,16,0)</f>
        <v>46083</v>
      </c>
      <c r="L31" s="143">
        <f>VLOOKUP(B31,'PA GPS 2026 '!$E$4:$V$461,17,0)</f>
        <v>46356</v>
      </c>
      <c r="M31" s="151" t="str">
        <f>VLOOKUP(B31,'PA GPS 2026 '!$E$4:$V$461,18,0)</f>
        <v>2023-GRUPO DE TRABAJO DE CENTRO DE INFORMACIÓN TECNOLÓGICA Y APOYO A LA GESTIÓN DE PROPIEDAD LA INDUSTRIAL</v>
      </c>
    </row>
    <row r="32" spans="1:13" ht="51.75" thickBot="1" x14ac:dyDescent="0.3">
      <c r="A32" s="133" t="str">
        <f>VLOOKUP(B32,'PA GPS 2026 '!$A$4:$D$461,4,0)</f>
        <v>Actividad propia</v>
      </c>
      <c r="B32" s="150" t="s">
        <v>1235</v>
      </c>
      <c r="C32" s="194"/>
      <c r="D32" s="194" t="str">
        <f>VLOOKUP(B32,'PA GPS 2026 '!$E$4:$V$461,3,0)</f>
        <v>N/A</v>
      </c>
      <c r="E32" s="194" t="str">
        <f>VLOOKUP(B32,'PA GPS 2026 '!$E$4:$V$461,4,0)</f>
        <v>N/A</v>
      </c>
      <c r="F32" s="194" t="str">
        <f>VLOOKUP(B32,'PA GPS 2026 '!$E$4:$V$461,5,0)</f>
        <v>N/A</v>
      </c>
      <c r="G32" s="194" t="str">
        <f>VLOOKUP(B32,'PA GPS 2026 '!$E$4:$V$461,8,0)</f>
        <v>N/A</v>
      </c>
      <c r="H32" s="142" t="str">
        <f>VLOOKUP(B32,'PA GPS 2026 '!$E$4:$V$461,11,0)</f>
        <v>Ejecutar la estrategia Marcas de paz.  (Matriz de seguimiento e Informe final del programa)</v>
      </c>
      <c r="I32" s="142">
        <f>VLOOKUP(B32,'PA GPS 2026 '!$E$4:$V$461,13,0)</f>
        <v>100</v>
      </c>
      <c r="J32" s="142" t="str">
        <f>VLOOKUP(B32,'PA GPS 2026 '!$E$4:$V$461,14,0)</f>
        <v>Porcentual</v>
      </c>
      <c r="K32" s="143">
        <f>VLOOKUP(B32,'PA GPS 2026 '!$E$4:$V$461,16,0)</f>
        <v>46083</v>
      </c>
      <c r="L32" s="143">
        <f>VLOOKUP(B32,'PA GPS 2026 '!$E$4:$V$461,17,0)</f>
        <v>46356</v>
      </c>
      <c r="M32" s="151" t="str">
        <f>VLOOKUP(B32,'PA GPS 2026 '!$E$4:$V$461,18,0)</f>
        <v>2023-GRUPO DE TRABAJO DE CENTRO DE INFORMACIÓN TECNOLÓGICA Y APOYO A LA GESTIÓN DE PROPIEDAD LA INDUSTRIAL</v>
      </c>
    </row>
    <row r="33" spans="1:13" ht="51.75" thickBot="1" x14ac:dyDescent="0.3">
      <c r="A33" s="133" t="str">
        <f>VLOOKUP(B33,'PA GPS 2026 '!$A$4:$D$461,4,0)</f>
        <v>Actividad propia</v>
      </c>
      <c r="B33" s="160" t="s">
        <v>1236</v>
      </c>
      <c r="C33" s="194"/>
      <c r="D33" s="194" t="str">
        <f>VLOOKUP(B33,'PA GPS 2026 '!$E$4:$V$461,3,0)</f>
        <v>N/A</v>
      </c>
      <c r="E33" s="194" t="str">
        <f>VLOOKUP(B33,'PA GPS 2026 '!$E$4:$V$461,4,0)</f>
        <v>N/A</v>
      </c>
      <c r="F33" s="194" t="str">
        <f>VLOOKUP(B33,'PA GPS 2026 '!$E$4:$V$461,5,0)</f>
        <v>N/A</v>
      </c>
      <c r="G33" s="194" t="str">
        <f>VLOOKUP(B33,'PA GPS 2026 '!$E$4:$V$461,8,0)</f>
        <v>N/A</v>
      </c>
      <c r="H33" s="156" t="str">
        <f>VLOOKUP(B33,'PA GPS 2026 '!$E$4:$V$461,11,0)</f>
        <v>Ejecutar la estrategia de marcas colectivas “Nuestra Marca”.  (Matriz de seguimiento e Informe final del programa)</v>
      </c>
      <c r="I33" s="156">
        <f>VLOOKUP(B33,'PA GPS 2026 '!$E$4:$V$461,13,0)</f>
        <v>100</v>
      </c>
      <c r="J33" s="156" t="str">
        <f>VLOOKUP(B33,'PA GPS 2026 '!$E$4:$V$461,14,0)</f>
        <v>Porcentual</v>
      </c>
      <c r="K33" s="157">
        <f>VLOOKUP(B33,'PA GPS 2026 '!$E$4:$V$461,16,0)</f>
        <v>46083</v>
      </c>
      <c r="L33" s="157">
        <f>VLOOKUP(B33,'PA GPS 2026 '!$E$4:$V$461,17,0)</f>
        <v>46356</v>
      </c>
      <c r="M33" s="161" t="str">
        <f>VLOOKUP(B33,'PA GPS 2026 '!$E$4:$V$461,18,0)</f>
        <v>2023-GRUPO DE TRABAJO DE CENTRO DE INFORMACIÓN TECNOLÓGICA Y APOYO A LA GESTIÓN DE PROPIEDAD LA INDUSTRIAL</v>
      </c>
    </row>
    <row r="34" spans="1:13" ht="51.75" thickBot="1" x14ac:dyDescent="0.3">
      <c r="A34" s="133" t="str">
        <f>VLOOKUP(B34,'PA GPS 2026 '!$A$4:$D$461,4,0)</f>
        <v>Producto</v>
      </c>
      <c r="B34" s="146" t="s">
        <v>191</v>
      </c>
      <c r="C34" s="195" t="str">
        <f>VLOOKUP(B34,'PA GPS 2026 '!$E$4:$V$461,10,0)</f>
        <v>PES - Reindustrialización</v>
      </c>
      <c r="D34" s="195" t="str">
        <f>VLOOKUP(B34,'PA GPS 2026 '!$E$4:$V$461,3,0)</f>
        <v>Mejorar la oportunidad en la atención de trámites y servicios.</v>
      </c>
      <c r="E34" s="195" t="str">
        <f>VLOOKUP(B34,'PA GPS 2026 '!$E$4:$V$461,4,0)</f>
        <v>Avance promedio de cumplimiento de productos asociados a mejorar la oportunidad en la atención de trámites y servicios.</v>
      </c>
      <c r="F34" s="195" t="str">
        <f>VLOOKUP(B34,'PA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4" s="195" t="str">
        <f>VLOOKUP(B34,'PA GPS 2026 '!$E$4:$V$461,8,0)</f>
        <v>C-3503-0200-17-20309b</v>
      </c>
      <c r="H34" s="147" t="str">
        <f>VLOOKUP(B34,'PA GPS 2026 '!$E$4:$V$461,11,0)</f>
        <v>Mesas de integración para la conexión de actores del ecosistema de innovación involucrados en temas de Propiedad Industrial y transferencia tecnológica, realizadas  (Actas de reunión firmadas o con listado de asistencia)</v>
      </c>
      <c r="I34" s="147">
        <f>VLOOKUP(B34,'PA GPS 2026 '!$E$4:$V$461,13,0)</f>
        <v>2</v>
      </c>
      <c r="J34" s="147" t="str">
        <f>VLOOKUP(B34,'PA GPS 2026 '!$E$4:$V$461,14,0)</f>
        <v>Númerica</v>
      </c>
      <c r="K34" s="148">
        <f>VLOOKUP(B34,'PA GPS 2026 '!$E$4:$V$461,16,0)</f>
        <v>46055</v>
      </c>
      <c r="L34" s="148">
        <f>VLOOKUP(B34,'PA GPS 2026 '!$E$4:$V$461,17,0)</f>
        <v>46356</v>
      </c>
      <c r="M34" s="149" t="str">
        <f>VLOOKUP(B34,'PA GPS 2026 '!$E$4:$V$461,18,0)</f>
        <v>2023-GRUPO DE TRABAJO DE CENTRO DE INFORMACIÓN TECNOLÓGICA Y APOYO A LA GESTIÓN DE PROPIEDAD LA INDUSTRIAL</v>
      </c>
    </row>
    <row r="35" spans="1:13" ht="51.75" thickBot="1" x14ac:dyDescent="0.3">
      <c r="A35" s="133" t="str">
        <f>VLOOKUP(B35,'PA GPS 2026 '!$A$4:$D$461,4,0)</f>
        <v>Actividad propia</v>
      </c>
      <c r="B35" s="150" t="s">
        <v>192</v>
      </c>
      <c r="C35" s="194"/>
      <c r="D35" s="194" t="str">
        <f>VLOOKUP(B35,'PA GPS 2026 '!$E$4:$V$461,3,0)</f>
        <v>N/A</v>
      </c>
      <c r="E35" s="194" t="str">
        <f>VLOOKUP(B35,'PA GPS 2026 '!$E$4:$V$461,4,0)</f>
        <v>N/A</v>
      </c>
      <c r="F35" s="194" t="str">
        <f>VLOOKUP(B35,'PA GPS 2026 '!$E$4:$V$461,5,0)</f>
        <v>N/A</v>
      </c>
      <c r="G35" s="194" t="str">
        <f>VLOOKUP(B35,'PA GPS 2026 '!$E$4:$V$461,8,0)</f>
        <v>N/A</v>
      </c>
      <c r="H35" s="142" t="str">
        <f>VLOOKUP(B35,'PA GPS 2026 '!$E$4:$V$461,11,0)</f>
        <v>Elaborar propuesta para la realización de las mesas de integración (Documento con la propuesta)</v>
      </c>
      <c r="I35" s="142">
        <f>VLOOKUP(B35,'PA GPS 2026 '!$E$4:$V$461,13,0)</f>
        <v>1</v>
      </c>
      <c r="J35" s="142" t="str">
        <f>VLOOKUP(B35,'PA GPS 2026 '!$E$4:$V$461,14,0)</f>
        <v>Númerica</v>
      </c>
      <c r="K35" s="143">
        <f>VLOOKUP(B35,'PA GPS 2026 '!$E$4:$V$461,16,0)</f>
        <v>46055</v>
      </c>
      <c r="L35" s="143">
        <f>VLOOKUP(B35,'PA GPS 2026 '!$E$4:$V$461,17,0)</f>
        <v>46080</v>
      </c>
      <c r="M35" s="151" t="str">
        <f>VLOOKUP(B35,'PA GPS 2026 '!$E$4:$V$461,18,0)</f>
        <v>2023-GRUPO DE TRABAJO DE CENTRO DE INFORMACIÓN TECNOLÓGICA Y APOYO A LA GESTIÓN DE PROPIEDAD LA INDUSTRIAL</v>
      </c>
    </row>
    <row r="36" spans="1:13" ht="51.75" thickBot="1" x14ac:dyDescent="0.3">
      <c r="A36" s="133" t="str">
        <f>VLOOKUP(B36,'PA GPS 2026 '!$A$4:$D$461,4,0)</f>
        <v>Actividad propia</v>
      </c>
      <c r="B36" s="152" t="s">
        <v>193</v>
      </c>
      <c r="C36" s="196"/>
      <c r="D36" s="196" t="str">
        <f>VLOOKUP(B36,'PA GPS 2026 '!$E$4:$V$461,3,0)</f>
        <v>N/A</v>
      </c>
      <c r="E36" s="196" t="str">
        <f>VLOOKUP(B36,'PA GPS 2026 '!$E$4:$V$461,4,0)</f>
        <v>N/A</v>
      </c>
      <c r="F36" s="196" t="str">
        <f>VLOOKUP(B36,'PA GPS 2026 '!$E$4:$V$461,5,0)</f>
        <v>N/A</v>
      </c>
      <c r="G36" s="196" t="str">
        <f>VLOOKUP(B36,'PA GPS 2026 '!$E$4:$V$461,8,0)</f>
        <v>N/A</v>
      </c>
      <c r="H36" s="153" t="str">
        <f>VLOOKUP(B36,'PA GPS 2026 '!$E$4:$V$461,11,0)</f>
        <v>Realizar mesas de integración (Acta de reunión firmadas o con listado de asistencia)</v>
      </c>
      <c r="I36" s="153">
        <f>VLOOKUP(B36,'PA GPS 2026 '!$E$4:$V$461,13,0)</f>
        <v>2</v>
      </c>
      <c r="J36" s="153" t="str">
        <f>VLOOKUP(B36,'PA GPS 2026 '!$E$4:$V$461,14,0)</f>
        <v>Númerica</v>
      </c>
      <c r="K36" s="154">
        <f>VLOOKUP(B36,'PA GPS 2026 '!$E$4:$V$461,16,0)</f>
        <v>46083</v>
      </c>
      <c r="L36" s="154">
        <f>VLOOKUP(B36,'PA GPS 2026 '!$E$4:$V$461,17,0)</f>
        <v>46356</v>
      </c>
      <c r="M36" s="155" t="str">
        <f>VLOOKUP(B36,'PA GPS 2026 '!$E$4:$V$461,18,0)</f>
        <v>2023-GRUPO DE TRABAJO DE CENTRO DE INFORMACIÓN TECNOLÓGICA Y APOYO A LA GESTIÓN DE PROPIEDAD LA INDUSTRIAL</v>
      </c>
    </row>
    <row r="37" spans="1:13" ht="51.75" thickBot="1" x14ac:dyDescent="0.3">
      <c r="A37" s="133" t="str">
        <f>VLOOKUP(B37,'PA GPS 2026 '!$A$4:$D$461,4,0)</f>
        <v>Producto</v>
      </c>
      <c r="B37" s="158" t="s">
        <v>194</v>
      </c>
      <c r="C37" s="194" t="str">
        <f>VLOOKUP(B37,'PA GPS 2026 '!$E$4:$V$461,10,0)</f>
        <v>CONPES;
PND - 2-03-9-b- Seguridad humana y justicia social - Aprovechamiento de la propiedad intelectual</v>
      </c>
      <c r="D37" s="194" t="str">
        <f>VLOOKUP(B37,'PA GPS 2026 '!$E$4:$V$461,3,0)</f>
        <v>Mejorar la oportunidad en la atención de trámites y servicios.</v>
      </c>
      <c r="E37" s="194" t="str">
        <f>VLOOKUP(B37,'PA GPS 2026 '!$E$4:$V$461,4,0)</f>
        <v>Avance promedio de cumplimiento de productos asociados a mejorar la oportunidad en la atención de trámites y servicios.</v>
      </c>
      <c r="F37" s="194" t="str">
        <f>VLOOKUP(B37,'PA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7" s="194" t="str">
        <f>VLOOKUP(B37,'PA GPS 2026 '!$E$4:$V$461,8,0)</f>
        <v>C-3503-0200-17-20309b</v>
      </c>
      <c r="H37" s="144" t="str">
        <f>VLOOKUP(B37,'PA GPS 2026 '!$E$4:$V$461,11,0)</f>
        <v>Boletines tecnológicos para la  promoción y difusión del sistema de propiedad industrial para empresas, centros de investigación y en general aquellas entidades que desarrollen tecnologías verdes, divulgados (Informe de divulgación)</v>
      </c>
      <c r="I37" s="144">
        <f>VLOOKUP(B37,'PA GPS 2026 '!$E$4:$V$461,13,0)</f>
        <v>2</v>
      </c>
      <c r="J37" s="144" t="str">
        <f>VLOOKUP(B37,'PA GPS 2026 '!$E$4:$V$461,14,0)</f>
        <v>Númerica</v>
      </c>
      <c r="K37" s="145">
        <f>VLOOKUP(B37,'PA GPS 2026 '!$E$4:$V$461,16,0)</f>
        <v>46055</v>
      </c>
      <c r="L37" s="145">
        <f>VLOOKUP(B37,'PA GPS 2026 '!$E$4:$V$461,17,0)</f>
        <v>46367</v>
      </c>
      <c r="M37" s="159" t="str">
        <f>VLOOKUP(B37,'PA GPS 2026 '!$E$4:$V$461,18,0)</f>
        <v>2023-GRUPO DE TRABAJO DE CENTRO DE INFORMACIÓN TECNOLÓGICA Y APOYO A LA GESTIÓN DE PROPIEDAD LA INDUSTRIAL</v>
      </c>
    </row>
    <row r="38" spans="1:13" ht="51.75" thickBot="1" x14ac:dyDescent="0.3">
      <c r="A38" s="133" t="str">
        <f>VLOOKUP(B38,'PA GPS 2026 '!$A$4:$D$461,4,0)</f>
        <v>Actividad propia</v>
      </c>
      <c r="B38" s="150" t="s">
        <v>195</v>
      </c>
      <c r="C38" s="194"/>
      <c r="D38" s="194" t="str">
        <f>VLOOKUP(B38,'PA GPS 2026 '!$E$4:$V$461,3,0)</f>
        <v>N/A</v>
      </c>
      <c r="E38" s="194" t="str">
        <f>VLOOKUP(B38,'PA GPS 2026 '!$E$4:$V$461,4,0)</f>
        <v>N/A</v>
      </c>
      <c r="F38" s="194" t="str">
        <f>VLOOKUP(B38,'PA GPS 2026 '!$E$4:$V$461,5,0)</f>
        <v>N/A</v>
      </c>
      <c r="G38" s="194" t="str">
        <f>VLOOKUP(B38,'PA GPS 2026 '!$E$4:$V$461,8,0)</f>
        <v>N/A</v>
      </c>
      <c r="H38" s="142" t="str">
        <f>VLOOKUP(B38,'PA GPS 2026 '!$E$4:$V$461,11,0)</f>
        <v>Definir cronograma de trabajo y estructura del documento para los boletines tecnológicos.  (Cronograma de trabajo definido)</v>
      </c>
      <c r="I38" s="142">
        <f>VLOOKUP(B38,'PA GPS 2026 '!$E$4:$V$461,13,0)</f>
        <v>1</v>
      </c>
      <c r="J38" s="142" t="str">
        <f>VLOOKUP(B38,'PA GPS 2026 '!$E$4:$V$461,14,0)</f>
        <v>Númerica</v>
      </c>
      <c r="K38" s="143">
        <f>VLOOKUP(B38,'PA GPS 2026 '!$E$4:$V$461,16,0)</f>
        <v>46055</v>
      </c>
      <c r="L38" s="143">
        <f>VLOOKUP(B38,'PA GPS 2026 '!$E$4:$V$461,17,0)</f>
        <v>46080</v>
      </c>
      <c r="M38" s="151" t="str">
        <f>VLOOKUP(B38,'PA GPS 2026 '!$E$4:$V$461,18,0)</f>
        <v>2023-GRUPO DE TRABAJO DE CENTRO DE INFORMACIÓN TECNOLÓGICA Y APOYO A LA GESTIÓN DE PROPIEDAD LA INDUSTRIAL</v>
      </c>
    </row>
    <row r="39" spans="1:13" ht="51.75" thickBot="1" x14ac:dyDescent="0.3">
      <c r="A39" s="133" t="str">
        <f>VLOOKUP(B39,'PA GPS 2026 '!$A$4:$D$461,4,0)</f>
        <v>Actividad propia</v>
      </c>
      <c r="B39" s="150" t="s">
        <v>196</v>
      </c>
      <c r="C39" s="194"/>
      <c r="D39" s="194" t="str">
        <f>VLOOKUP(B39,'PA GPS 2026 '!$E$4:$V$461,3,0)</f>
        <v>N/A</v>
      </c>
      <c r="E39" s="194" t="str">
        <f>VLOOKUP(B39,'PA GPS 2026 '!$E$4:$V$461,4,0)</f>
        <v>N/A</v>
      </c>
      <c r="F39" s="194" t="str">
        <f>VLOOKUP(B39,'PA GPS 2026 '!$E$4:$V$461,5,0)</f>
        <v>N/A</v>
      </c>
      <c r="G39" s="194" t="str">
        <f>VLOOKUP(B39,'PA GPS 2026 '!$E$4:$V$461,8,0)</f>
        <v>N/A</v>
      </c>
      <c r="H39" s="142" t="str">
        <f>VLOOKUP(B39,'PA GPS 2026 '!$E$4:$V$461,11,0)</f>
        <v>Elaborar y publicar dos (2) Boletines tecnológicos.  (Capturas de pantalla de la publicación de los boletines tecnológicos)</v>
      </c>
      <c r="I39" s="142">
        <f>VLOOKUP(B39,'PA GPS 2026 '!$E$4:$V$461,13,0)</f>
        <v>2</v>
      </c>
      <c r="J39" s="142" t="str">
        <f>VLOOKUP(B39,'PA GPS 2026 '!$E$4:$V$461,14,0)</f>
        <v>Númerica</v>
      </c>
      <c r="K39" s="143">
        <f>VLOOKUP(B39,'PA GPS 2026 '!$E$4:$V$461,16,0)</f>
        <v>46083</v>
      </c>
      <c r="L39" s="143">
        <f>VLOOKUP(B39,'PA GPS 2026 '!$E$4:$V$461,17,0)</f>
        <v>46356</v>
      </c>
      <c r="M39" s="151" t="str">
        <f>VLOOKUP(B39,'PA GPS 2026 '!$E$4:$V$461,18,0)</f>
        <v>2023-GRUPO DE TRABAJO DE CENTRO DE INFORMACIÓN TECNOLÓGICA Y APOYO A LA GESTIÓN DE PROPIEDAD LA INDUSTRIAL</v>
      </c>
    </row>
    <row r="40" spans="1:13" ht="51.75" thickBot="1" x14ac:dyDescent="0.3">
      <c r="A40" s="133" t="str">
        <f>VLOOKUP(B40,'PA GPS 2026 '!$A$4:$D$461,4,0)</f>
        <v>Actividad propia</v>
      </c>
      <c r="B40" s="152" t="s">
        <v>197</v>
      </c>
      <c r="C40" s="196"/>
      <c r="D40" s="196" t="str">
        <f>VLOOKUP(B40,'PA GPS 2026 '!$E$4:$V$461,3,0)</f>
        <v>N/A</v>
      </c>
      <c r="E40" s="196" t="str">
        <f>VLOOKUP(B40,'PA GPS 2026 '!$E$4:$V$461,4,0)</f>
        <v>N/A</v>
      </c>
      <c r="F40" s="196" t="str">
        <f>VLOOKUP(B40,'PA GPS 2026 '!$E$4:$V$461,5,0)</f>
        <v>N/A</v>
      </c>
      <c r="G40" s="196" t="str">
        <f>VLOOKUP(B40,'PA GPS 2026 '!$E$4:$V$461,8,0)</f>
        <v>N/A</v>
      </c>
      <c r="H40" s="153" t="str">
        <f>VLOOKUP(B40,'PA GPS 2026 '!$E$4:$V$461,11,0)</f>
        <v>Realizar la divulgación de los dos (2) Boletines tecnológicos. (Informe de divulgación)</v>
      </c>
      <c r="I40" s="153">
        <f>VLOOKUP(B40,'PA GPS 2026 '!$E$4:$V$461,13,0)</f>
        <v>2</v>
      </c>
      <c r="J40" s="153" t="str">
        <f>VLOOKUP(B40,'PA GPS 2026 '!$E$4:$V$461,14,0)</f>
        <v>Númerica</v>
      </c>
      <c r="K40" s="154">
        <f>VLOOKUP(B40,'PA GPS 2026 '!$E$4:$V$461,16,0)</f>
        <v>46083</v>
      </c>
      <c r="L40" s="154">
        <f>VLOOKUP(B40,'PA GPS 2026 '!$E$4:$V$461,17,0)</f>
        <v>46367</v>
      </c>
      <c r="M40" s="155" t="str">
        <f>VLOOKUP(B40,'PA GPS 2026 '!$E$4:$V$461,18,0)</f>
        <v>2023-GRUPO DE TRABAJO DE CENTRO DE INFORMACIÓN TECNOLÓGICA Y APOYO A LA GESTIÓN DE PROPIEDAD LA INDUSTRIAL</v>
      </c>
    </row>
  </sheetData>
  <autoFilter ref="A9:M14" xr:uid="{4FE74383-0BB2-4C96-B4A4-35E713121F9A}"/>
  <mergeCells count="46">
    <mergeCell ref="C37:C40"/>
    <mergeCell ref="D37:D40"/>
    <mergeCell ref="E37:E40"/>
    <mergeCell ref="F37:F40"/>
    <mergeCell ref="G37:G40"/>
    <mergeCell ref="C34:C36"/>
    <mergeCell ref="D34:D36"/>
    <mergeCell ref="E34:E36"/>
    <mergeCell ref="F34:F36"/>
    <mergeCell ref="G34:G36"/>
    <mergeCell ref="C29:C33"/>
    <mergeCell ref="D29:D33"/>
    <mergeCell ref="E29:E33"/>
    <mergeCell ref="F29:F33"/>
    <mergeCell ref="G29:G33"/>
    <mergeCell ref="C25:C28"/>
    <mergeCell ref="D25:D28"/>
    <mergeCell ref="E25:E28"/>
    <mergeCell ref="F25:F28"/>
    <mergeCell ref="G25:G28"/>
    <mergeCell ref="C22:C24"/>
    <mergeCell ref="D22:D24"/>
    <mergeCell ref="E22:E24"/>
    <mergeCell ref="F22:F24"/>
    <mergeCell ref="G22:G24"/>
    <mergeCell ref="C17:C21"/>
    <mergeCell ref="D17:D21"/>
    <mergeCell ref="E17:E21"/>
    <mergeCell ref="F17:F21"/>
    <mergeCell ref="G17:G21"/>
    <mergeCell ref="C10:C13"/>
    <mergeCell ref="D10:D13"/>
    <mergeCell ref="E10:E13"/>
    <mergeCell ref="F10:F13"/>
    <mergeCell ref="G10:G13"/>
    <mergeCell ref="C14:C16"/>
    <mergeCell ref="D14:D16"/>
    <mergeCell ref="E14:E16"/>
    <mergeCell ref="F14:F16"/>
    <mergeCell ref="G14:G16"/>
    <mergeCell ref="B8:D8"/>
    <mergeCell ref="G8:M8"/>
    <mergeCell ref="B4:M4"/>
    <mergeCell ref="B6:M6"/>
    <mergeCell ref="B7:M7"/>
    <mergeCell ref="B5:L5"/>
  </mergeCells>
  <conditionalFormatting sqref="A6 A5:C5 M5 A1:G1 N4:XFD8 N11:XFD1048576 A7:M8 A4:M4 A41:M1048576 I1:XFD1 A2:XFD3 B11:B40">
    <cfRule type="cellIs" dxfId="20" priority="15" operator="equal">
      <formula>0</formula>
    </cfRule>
    <cfRule type="cellIs" dxfId="19" priority="16" operator="equal">
      <formula>0</formula>
    </cfRule>
  </conditionalFormatting>
  <conditionalFormatting sqref="N10:XFD10 B6:M6 A9:XFD9">
    <cfRule type="cellIs" dxfId="18" priority="14" operator="equal">
      <formula>0</formula>
    </cfRule>
  </conditionalFormatting>
  <conditionalFormatting sqref="B10">
    <cfRule type="cellIs" dxfId="17" priority="12" operator="equal">
      <formula>0</formula>
    </cfRule>
  </conditionalFormatting>
  <dataValidations count="1">
    <dataValidation type="list" allowBlank="1" showInputMessage="1" showErrorMessage="1" sqref="C10 C14 C17 C22 C25 C29 C34 C37 A10:A40" xr:uid="{55E2C29E-6383-43C4-86D8-C75964442EDA}">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1BF-235F-4175-858E-E617209E1736}">
  <sheetPr codeName="Hoja8"/>
  <dimension ref="A1:M26"/>
  <sheetViews>
    <sheetView showGridLines="0" view="pageBreakPreview" topLeftCell="B1" zoomScale="57" zoomScaleNormal="110" zoomScaleSheetLayoutView="100" workbookViewId="0">
      <selection activeCell="E2" sqref="E2"/>
    </sheetView>
  </sheetViews>
  <sheetFormatPr baseColWidth="10" defaultRowHeight="15" x14ac:dyDescent="0.25"/>
  <cols>
    <col min="1" max="1" width="20" style="5" hidden="1" customWidth="1"/>
    <col min="2" max="2" width="10.42578125" style="5" customWidth="1"/>
    <col min="3" max="3" width="39.5703125" style="5" customWidth="1"/>
    <col min="4" max="5" width="25" style="5" customWidth="1"/>
    <col min="6" max="6" width="50.85546875" style="5" customWidth="1"/>
    <col min="7" max="7" width="33.7109375" style="5" bestFit="1" customWidth="1"/>
    <col min="8" max="8" width="60.85546875" style="5" customWidth="1"/>
    <col min="9" max="9" width="12.85546875" style="5" customWidth="1"/>
    <col min="10" max="10" width="15.28515625" style="5" customWidth="1"/>
    <col min="11" max="11" width="13.42578125" style="4" customWidth="1"/>
    <col min="12" max="12" width="14" style="4" customWidth="1"/>
    <col min="13" max="13" width="53.5703125" style="1" customWidth="1"/>
    <col min="14" max="16384" width="11.42578125" style="5"/>
  </cols>
  <sheetData>
    <row r="1" spans="1:13" ht="43.5" customHeight="1" x14ac:dyDescent="0.25">
      <c r="G1" s="73"/>
      <c r="I1" s="68"/>
      <c r="J1" s="68"/>
      <c r="K1" s="98"/>
      <c r="L1" s="98"/>
      <c r="M1" s="68"/>
    </row>
    <row r="2" spans="1:13" ht="25.5" customHeight="1" x14ac:dyDescent="0.25">
      <c r="E2" s="75" t="s">
        <v>1644</v>
      </c>
      <c r="G2" s="73"/>
      <c r="H2" s="70"/>
      <c r="I2" s="70"/>
      <c r="J2" s="70"/>
      <c r="K2" s="99"/>
      <c r="L2" s="99"/>
      <c r="M2" s="70"/>
    </row>
    <row r="3" spans="1:13" ht="32.25" customHeight="1" x14ac:dyDescent="0.25">
      <c r="B3" s="19"/>
      <c r="C3" s="19"/>
      <c r="D3" s="19"/>
      <c r="E3" s="19"/>
      <c r="F3" s="19"/>
      <c r="G3" s="74"/>
      <c r="H3" s="72"/>
      <c r="I3" s="72"/>
      <c r="J3" s="72"/>
      <c r="K3" s="100"/>
      <c r="L3" s="100"/>
      <c r="M3" s="72"/>
    </row>
    <row r="4" spans="1:13" ht="55.5" customHeight="1" x14ac:dyDescent="0.25">
      <c r="B4" s="203" t="s">
        <v>518</v>
      </c>
      <c r="C4" s="203"/>
      <c r="D4" s="203"/>
      <c r="E4" s="203"/>
      <c r="F4" s="203"/>
      <c r="G4" s="203"/>
      <c r="H4" s="203"/>
      <c r="I4" s="203"/>
      <c r="J4" s="203"/>
      <c r="K4" s="203"/>
      <c r="L4" s="203"/>
      <c r="M4" s="204"/>
    </row>
    <row r="5" spans="1:13" ht="86.25" customHeight="1" x14ac:dyDescent="0.25">
      <c r="B5" s="206" t="s">
        <v>519</v>
      </c>
      <c r="C5" s="206"/>
      <c r="D5" s="206"/>
      <c r="E5" s="206"/>
      <c r="F5" s="206"/>
      <c r="G5" s="206"/>
      <c r="H5" s="206"/>
      <c r="I5" s="206"/>
      <c r="J5" s="206"/>
      <c r="K5" s="206"/>
      <c r="L5" s="206"/>
      <c r="M5" s="7"/>
    </row>
    <row r="6" spans="1:13" ht="18" customHeight="1" x14ac:dyDescent="0.25">
      <c r="B6" s="205" t="str">
        <f>CONCATENATE(COUNTIF(A10:A26,"producto")," PRODUCTOS")</f>
        <v>4 PRODUCTOS</v>
      </c>
      <c r="C6" s="205"/>
      <c r="D6" s="205"/>
      <c r="E6" s="205"/>
      <c r="F6" s="205"/>
      <c r="G6" s="205"/>
      <c r="H6" s="205"/>
      <c r="I6" s="205"/>
      <c r="J6" s="205"/>
      <c r="K6" s="205"/>
      <c r="L6" s="205"/>
      <c r="M6" s="205"/>
    </row>
    <row r="7" spans="1:13" ht="32.25" customHeight="1" thickBot="1" x14ac:dyDescent="0.3">
      <c r="B7" s="224" t="s">
        <v>25</v>
      </c>
      <c r="C7" s="225"/>
      <c r="D7" s="225"/>
      <c r="E7" s="225"/>
      <c r="F7" s="225"/>
      <c r="G7" s="225"/>
      <c r="H7" s="225"/>
      <c r="I7" s="225"/>
      <c r="J7" s="225"/>
      <c r="K7" s="225"/>
      <c r="L7" s="225"/>
      <c r="M7" s="226"/>
    </row>
    <row r="8" spans="1:13" ht="35.25" hidden="1" customHeight="1" thickBot="1" x14ac:dyDescent="0.3">
      <c r="B8" s="187" t="s">
        <v>8</v>
      </c>
      <c r="C8" s="188"/>
      <c r="D8" s="189"/>
      <c r="E8" s="29"/>
      <c r="F8" s="29"/>
      <c r="G8" s="190"/>
      <c r="H8" s="191"/>
      <c r="I8" s="191"/>
      <c r="J8" s="191"/>
      <c r="K8" s="191"/>
      <c r="L8" s="191"/>
      <c r="M8" s="192"/>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39" thickBot="1" x14ac:dyDescent="0.3">
      <c r="A10" s="133" t="str">
        <f>VLOOKUP(B10,'PA GPS 2026 '!$A$4:$D$461,4,0)</f>
        <v>Producto</v>
      </c>
      <c r="B10" s="166" t="s">
        <v>465</v>
      </c>
      <c r="C10" s="195" t="str">
        <f>VLOOKUP(B10,'PA GPS 2026 '!$E$4:$V$461,10,0)</f>
        <v>PES - Cierre de brechas territoriales</v>
      </c>
      <c r="D10" s="195" t="str">
        <f>VLOOKUP(B10,'PA GPS 2026 '!$E$4:$V$461,3,0)</f>
        <v xml:space="preserve">Fortalecer la gestión de la información, el conocimiento y la innovación para optimizar la capacidad institucional 
</v>
      </c>
      <c r="E10" s="195" t="str">
        <f>VLOOKUP(B10,'PA GPS 2026 '!$E$4:$V$461,4,0)</f>
        <v xml:space="preserve">Cumplimiento de productos del PAI asociados a Fortalecer la gestión de la información, el conocimiento y la innovación para optimizar la capacidad institucional 
</v>
      </c>
      <c r="F10" s="195"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195" t="str">
        <f>VLOOKUP(B10,'PA GPS 2026 '!$E$4:$V$461,8,0)</f>
        <v>FUNCIONAMIENTO</v>
      </c>
      <c r="H10" s="118" t="str">
        <f>VLOOKUP(B10,'PA GPS 2026 '!$E$4:$V$461,11,0)</f>
        <v>Estrategia para una gestión archivística eficiente y efectiva que garantice la transición al expediente electrónico 2026 (Informe final con los resultados del plan de trabajo).</v>
      </c>
      <c r="I10" s="118">
        <f>VLOOKUP(B10,'PA GPS 2026 '!$E$4:$V$461,13,0)</f>
        <v>100</v>
      </c>
      <c r="J10" s="118" t="str">
        <f>VLOOKUP(B10,'PA GPS 2026 '!$E$4:$V$461,14,0)</f>
        <v>Porcentual</v>
      </c>
      <c r="K10" s="119">
        <f>VLOOKUP(B10,'PA GPS 2026 '!$E$4:$V$461,16,0)</f>
        <v>46055</v>
      </c>
      <c r="L10" s="119">
        <f>VLOOKUP(B10,'PA GPS 2026 '!$E$4:$V$461,17,0)</f>
        <v>46374</v>
      </c>
      <c r="M10" s="120" t="str">
        <f>VLOOKUP(B10,'PA GPS 2026 '!$E$4:$V$461,18,0)</f>
        <v>141-GRUPO DE TRABAJO DE GESTIÓN DOCUMENTAL Y ARCHIVO</v>
      </c>
    </row>
    <row r="11" spans="1:13" ht="39" thickBot="1" x14ac:dyDescent="0.3">
      <c r="A11" s="133" t="str">
        <f>VLOOKUP(B11,'PA GPS 2026 '!$A$4:$D$461,4,0)</f>
        <v>Actividad propia</v>
      </c>
      <c r="B11" s="167" t="s">
        <v>466</v>
      </c>
      <c r="C11" s="194"/>
      <c r="D11" s="194" t="str">
        <f>VLOOKUP(B11,'PA GPS 2026 '!$E$4:$V$461,3,0)</f>
        <v>N/A</v>
      </c>
      <c r="E11" s="194" t="str">
        <f>VLOOKUP(B11,'PA GPS 2026 '!$E$4:$V$461,4,0)</f>
        <v>N/A</v>
      </c>
      <c r="F11" s="194" t="str">
        <f>VLOOKUP(B11,'PA GPS 2026 '!$E$4:$V$461,5,0)</f>
        <v>N/A</v>
      </c>
      <c r="G11" s="194" t="str">
        <f>VLOOKUP(B11,'PA GPS 2026 '!$E$4:$V$461,8,0)</f>
        <v>N/A</v>
      </c>
      <c r="H11" s="113" t="str">
        <f>VLOOKUP(B11,'PA GPS 2026 '!$E$4:$V$461,11,0)</f>
        <v>Elaborar un plan de trabajo que defina las actividades, fechas y responsables, que permitan la implementación de la estrategia definida (plan de trabajo / único entregable).</v>
      </c>
      <c r="I11" s="113">
        <f>VLOOKUP(B11,'PA GPS 2026 '!$E$4:$V$461,13,0)</f>
        <v>1</v>
      </c>
      <c r="J11" s="113" t="str">
        <f>VLOOKUP(B11,'PA GPS 2026 '!$E$4:$V$461,14,0)</f>
        <v>Númerica</v>
      </c>
      <c r="K11" s="114">
        <f>VLOOKUP(B11,'PA GPS 2026 '!$E$4:$V$461,16,0)</f>
        <v>46055</v>
      </c>
      <c r="L11" s="114">
        <f>VLOOKUP(B11,'PA GPS 2026 '!$E$4:$V$461,17,0)</f>
        <v>46080</v>
      </c>
      <c r="M11" s="122" t="str">
        <f>VLOOKUP(B11,'PA GPS 2026 '!$E$4:$V$461,18,0)</f>
        <v>141-GRUPO DE TRABAJO DE GESTIÓN DOCUMENTAL Y ARCHIVO</v>
      </c>
    </row>
    <row r="12" spans="1:13" ht="26.25" thickBot="1" x14ac:dyDescent="0.3">
      <c r="A12" s="133" t="str">
        <f>VLOOKUP(B12,'PA GPS 2026 '!$A$4:$D$461,4,0)</f>
        <v>Actividad propia</v>
      </c>
      <c r="B12" s="167" t="s">
        <v>467</v>
      </c>
      <c r="C12" s="194"/>
      <c r="D12" s="194" t="str">
        <f>VLOOKUP(B12,'PA GPS 2026 '!$E$4:$V$461,3,0)</f>
        <v>N/A</v>
      </c>
      <c r="E12" s="194" t="str">
        <f>VLOOKUP(B12,'PA GPS 2026 '!$E$4:$V$461,4,0)</f>
        <v>N/A</v>
      </c>
      <c r="F12" s="194" t="str">
        <f>VLOOKUP(B12,'PA GPS 2026 '!$E$4:$V$461,5,0)</f>
        <v>N/A</v>
      </c>
      <c r="G12" s="194" t="str">
        <f>VLOOKUP(B12,'PA GPS 2026 '!$E$4:$V$461,8,0)</f>
        <v>N/A</v>
      </c>
      <c r="H12" s="127" t="str">
        <f>VLOOKUP(B12,'PA GPS 2026 '!$E$4:$V$461,11,0)</f>
        <v>Ejecutar el plan de trabajo de la estrategia (Informe de seguimiento al plan de trabajo y evidencias de su cumplimiento).</v>
      </c>
      <c r="I12" s="127">
        <f>VLOOKUP(B12,'PA GPS 2026 '!$E$4:$V$461,13,0)</f>
        <v>100</v>
      </c>
      <c r="J12" s="127" t="str">
        <f>VLOOKUP(B12,'PA GPS 2026 '!$E$4:$V$461,14,0)</f>
        <v>Porcentual</v>
      </c>
      <c r="K12" s="128">
        <f>VLOOKUP(B12,'PA GPS 2026 '!$E$4:$V$461,16,0)</f>
        <v>46083</v>
      </c>
      <c r="L12" s="128">
        <f>VLOOKUP(B12,'PA GPS 2026 '!$E$4:$V$461,17,0)</f>
        <v>46374</v>
      </c>
      <c r="M12" s="132" t="str">
        <f>VLOOKUP(B12,'PA GPS 2026 '!$E$4:$V$461,18,0)</f>
        <v>141-GRUPO DE TRABAJO DE GESTIÓN DOCUMENTAL Y ARCHIVO</v>
      </c>
    </row>
    <row r="13" spans="1:13" ht="26.25" thickBot="1" x14ac:dyDescent="0.3">
      <c r="A13" s="133" t="str">
        <f>VLOOKUP(B13,'PA GPS 2026 '!$A$4:$D$461,4,0)</f>
        <v>Producto</v>
      </c>
      <c r="B13" s="167" t="s">
        <v>468</v>
      </c>
      <c r="C13" s="195" t="str">
        <f>VLOOKUP(B13,'PA GPS 2026 '!$E$4:$V$461,10,0)</f>
        <v>Decreto 612 de 2018</v>
      </c>
      <c r="D13" s="195" t="str">
        <f>VLOOKUP(B13,'PA GPS 2026 '!$E$4:$V$461,3,0)</f>
        <v>Fortalecer el Sistema Integral de Gestión Institucional en el marco del Modelo Integrado de Planeación y gestión para mejorar la prestación del servicio.</v>
      </c>
      <c r="E13" s="195" t="str">
        <f>VLOOKUP(B13,'PA GPS 2026 '!$E$4:$V$461,4,0)</f>
        <v xml:space="preserve">Cumplimiento de productos del PAI asociados a Fortacer el Sistema Integral de Gestión Institucional para mejorar la prestación del servicio. 
</v>
      </c>
      <c r="F13" s="195" t="str">
        <f>VLOOKUP(B13,'PA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195" t="str">
        <f>VLOOKUP(B13,'PA GPS 2026 '!$E$4:$V$461,8,0)</f>
        <v>FUNCIONAMIENTO</v>
      </c>
      <c r="H13" s="118" t="str">
        <f>VLOOKUP(B13,'PA GPS 2026 '!$E$4:$V$461,11,0)</f>
        <v>Plan Institucional de Archivos 2026 publicado y ejecutado (Plan ejecutado con seguimiento / Link de publicación)</v>
      </c>
      <c r="I13" s="118">
        <f>VLOOKUP(B13,'PA GPS 2026 '!$E$4:$V$461,13,0)</f>
        <v>100</v>
      </c>
      <c r="J13" s="118" t="str">
        <f>VLOOKUP(B13,'PA GPS 2026 '!$E$4:$V$461,14,0)</f>
        <v>Porcentual</v>
      </c>
      <c r="K13" s="119">
        <f>VLOOKUP(B13,'PA GPS 2026 '!$E$4:$V$461,16,0)</f>
        <v>46024</v>
      </c>
      <c r="L13" s="119">
        <f>VLOOKUP(B13,'PA GPS 2026 '!$E$4:$V$461,17,0)</f>
        <v>46374</v>
      </c>
      <c r="M13" s="120" t="str">
        <f>VLOOKUP(B13,'PA GPS 2026 '!$E$4:$V$461,18,0)</f>
        <v>141-GRUPO DE TRABAJO DE GESTIÓN DOCUMENTAL Y ARCHIVO</v>
      </c>
    </row>
    <row r="14" spans="1:13" s="8" customFormat="1" ht="76.5" customHeight="1" thickBot="1" x14ac:dyDescent="0.3">
      <c r="A14" s="133" t="str">
        <f>VLOOKUP(B14,'PA GPS 2026 '!$A$4:$D$461,4,0)</f>
        <v>Actividad propia</v>
      </c>
      <c r="B14" s="167" t="s">
        <v>469</v>
      </c>
      <c r="C14" s="194"/>
      <c r="D14" s="194" t="str">
        <f>VLOOKUP(B14,'PA GPS 2026 '!$E$4:$V$461,3,0)</f>
        <v>N/A</v>
      </c>
      <c r="E14" s="194" t="str">
        <f>VLOOKUP(B14,'PA GPS 2026 '!$E$4:$V$461,4,0)</f>
        <v>N/A</v>
      </c>
      <c r="F14" s="194" t="str">
        <f>VLOOKUP(B14,'PA GPS 2026 '!$E$4:$V$461,5,0)</f>
        <v>N/A</v>
      </c>
      <c r="G14" s="194" t="str">
        <f>VLOOKUP(B14,'PA GPS 2026 '!$E$4:$V$461,8,0)</f>
        <v>N/A</v>
      </c>
      <c r="H14" s="113" t="str">
        <f>VLOOKUP(B14,'PA GPS 2026 '!$E$4:$V$461,11,0)</f>
        <v>Actualizar y publicar el Plan Institucional de Archivo 2026 (Documento del Plan Institucional de Archivos y Documento de Plan de Trabajo para el seguimiento de la ejecución)</v>
      </c>
      <c r="I14" s="113">
        <f>VLOOKUP(B14,'PA GPS 2026 '!$E$4:$V$461,13,0)</f>
        <v>1</v>
      </c>
      <c r="J14" s="113" t="str">
        <f>VLOOKUP(B14,'PA GPS 2026 '!$E$4:$V$461,14,0)</f>
        <v>Númerica</v>
      </c>
      <c r="K14" s="114">
        <f>VLOOKUP(B14,'PA GPS 2026 '!$E$4:$V$461,16,0)</f>
        <v>46024</v>
      </c>
      <c r="L14" s="114">
        <f>VLOOKUP(B14,'PA GPS 2026 '!$E$4:$V$461,17,0)</f>
        <v>46052</v>
      </c>
      <c r="M14" s="122" t="str">
        <f>VLOOKUP(B14,'PA GPS 2026 '!$E$4:$V$461,18,0)</f>
        <v>141-GRUPO DE TRABAJO DE GESTIÓN DOCUMENTAL Y ARCHIVO</v>
      </c>
    </row>
    <row r="15" spans="1:13" ht="26.25" thickBot="1" x14ac:dyDescent="0.3">
      <c r="A15" s="133" t="str">
        <f>VLOOKUP(B15,'PA GPS 2026 '!$A$4:$D$461,4,0)</f>
        <v>Actividad propia</v>
      </c>
      <c r="B15" s="167" t="s">
        <v>470</v>
      </c>
      <c r="C15" s="194"/>
      <c r="D15" s="194" t="str">
        <f>VLOOKUP(B15,'PA GPS 2026 '!$E$4:$V$461,3,0)</f>
        <v>N/A</v>
      </c>
      <c r="E15" s="194" t="str">
        <f>VLOOKUP(B15,'PA GPS 2026 '!$E$4:$V$461,4,0)</f>
        <v>N/A</v>
      </c>
      <c r="F15" s="194" t="str">
        <f>VLOOKUP(B15,'PA GPS 2026 '!$E$4:$V$461,5,0)</f>
        <v>N/A</v>
      </c>
      <c r="G15" s="194" t="str">
        <f>VLOOKUP(B15,'PA GPS 2026 '!$E$4:$V$461,8,0)</f>
        <v>N/A</v>
      </c>
      <c r="H15" s="127" t="str">
        <f>VLOOKUP(B15,'PA GPS 2026 '!$E$4:$V$461,11,0)</f>
        <v>Ejecutar el Plan de Trabajo del PINAR 2026 (informes de avance de seguimiento del plan de trabajo)</v>
      </c>
      <c r="I15" s="127">
        <f>VLOOKUP(B15,'PA GPS 2026 '!$E$4:$V$461,13,0)</f>
        <v>100</v>
      </c>
      <c r="J15" s="127" t="str">
        <f>VLOOKUP(B15,'PA GPS 2026 '!$E$4:$V$461,14,0)</f>
        <v>Porcentual</v>
      </c>
      <c r="K15" s="128">
        <f>VLOOKUP(B15,'PA GPS 2026 '!$E$4:$V$461,16,0)</f>
        <v>46055</v>
      </c>
      <c r="L15" s="128">
        <f>VLOOKUP(B15,'PA GPS 2026 '!$E$4:$V$461,17,0)</f>
        <v>46374</v>
      </c>
      <c r="M15" s="132" t="str">
        <f>VLOOKUP(B15,'PA GPS 2026 '!$E$4:$V$461,18,0)</f>
        <v>141-GRUPO DE TRABAJO DE GESTIÓN DOCUMENTAL Y ARCHIVO</v>
      </c>
    </row>
    <row r="16" spans="1:13" ht="77.25" thickBot="1" x14ac:dyDescent="0.3">
      <c r="A16" s="133" t="str">
        <f>VLOOKUP(B16,'PA GPS 2026 '!$A$4:$D$461,4,0)</f>
        <v>Producto</v>
      </c>
      <c r="B16" s="167" t="s">
        <v>132</v>
      </c>
      <c r="C16" s="195" t="str">
        <f>VLOOKUP(B16,'PA GPS 2026 '!$E$4:$V$461,10,0)</f>
        <v>N/A</v>
      </c>
      <c r="D16" s="195" t="str">
        <f>VLOOKUP(B16,'PA GPS 2026 '!$E$4:$V$461,3,0)</f>
        <v xml:space="preserve">Fortalecer la infraestructura, uso y aprovechamiento de las tecnologías de la información, para optimizar la capacidad institucional
</v>
      </c>
      <c r="E16" s="195" t="str">
        <f>VLOOKUP(B16,'PA GPS 2026 '!$E$4:$V$461,4,0)</f>
        <v xml:space="preserve">Cumplimiento de productos del PAI asociados a Fortalecer la infraestructura, uso y aprovechamiento de las tecnologías de la información, para optimizar la capacidad institucional
</v>
      </c>
      <c r="F16" s="195" t="str">
        <f>VLOOKUP(B16,'PA GPS 2026 '!$E$4:$V$461,5,0)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v>
      </c>
      <c r="G16" s="195" t="str">
        <f>VLOOKUP(B16,'PA GPS 2026 '!$E$4:$V$461,8,0)</f>
        <v>N/A</v>
      </c>
      <c r="H16" s="118" t="str">
        <f>VLOOKUP(B16,'PA GPS 2026 '!$E$4:$V$461,11,0)</f>
        <v>Observatorio de Eficiencia Administrativa, como herramienta digital que permita medir el desempeño de los procesos de contratación del Grupo de Trabajo de Servicios Administrativos y Recursos Fisicos en tiempos, costos y cumplimiento, que genere indicadores para la toma de decisiones de mejora continua implementado (Informe del funcionamiento de la  Herramienta implementada)</v>
      </c>
      <c r="I16" s="118">
        <f>VLOOKUP(B16,'PA GPS 2026 '!$E$4:$V$461,13,0)</f>
        <v>1</v>
      </c>
      <c r="J16" s="118" t="str">
        <f>VLOOKUP(B16,'PA GPS 2026 '!$E$4:$V$461,14,0)</f>
        <v>Númerica</v>
      </c>
      <c r="K16" s="119">
        <f>VLOOKUP(B16,'PA GPS 2026 '!$E$4:$V$461,16,0)</f>
        <v>46054</v>
      </c>
      <c r="L16" s="119">
        <f>VLOOKUP(B16,'PA GPS 2026 '!$E$4:$V$461,17,0)</f>
        <v>46387</v>
      </c>
      <c r="M16" s="120" t="str">
        <f>VLOOKUP(B16,'PA GPS 2026 '!$E$4:$V$461,18,0)</f>
        <v>142-GRUPO DE TRABAJO DE SERVICIOS ADMINISTRATIVOS Y RECURSOS FÍSICOS;
20-OFICINA DE TECNOLOGÍA E INFORMÁTICA</v>
      </c>
    </row>
    <row r="17" spans="1:13" ht="64.5" thickBot="1" x14ac:dyDescent="0.3">
      <c r="A17" s="133" t="str">
        <f>VLOOKUP(B17,'PA GPS 2026 '!$A$4:$D$461,4,0)</f>
        <v>Actividad propia</v>
      </c>
      <c r="B17" s="167" t="s">
        <v>134</v>
      </c>
      <c r="C17" s="194"/>
      <c r="D17" s="194" t="str">
        <f>VLOOKUP(B17,'PA GPS 2026 '!$E$4:$V$461,3,0)</f>
        <v>N/A</v>
      </c>
      <c r="E17" s="194" t="str">
        <f>VLOOKUP(B17,'PA GPS 2026 '!$E$4:$V$461,4,0)</f>
        <v>N/A</v>
      </c>
      <c r="F17" s="194" t="str">
        <f>VLOOKUP(B17,'PA GPS 2026 '!$E$4:$V$461,5,0)</f>
        <v>N/A</v>
      </c>
      <c r="G17" s="194" t="str">
        <f>VLOOKUP(B17,'PA GPS 2026 '!$E$4:$V$461,8,0)</f>
        <v>N/A</v>
      </c>
      <c r="H17" s="113" t="str">
        <f>VLOOKUP(B17,'PA GPS 2026 '!$E$4:$V$461,11,0)</f>
        <v>Elaborar y aprobar requerimiento
Entregables: (1. Formato Solicitud de Requerimientos a Sistemas de Información GS03-F18 
2. Formato Lista de Chequeo de Requisitos de Seguridad de la Información GS03-F27)</v>
      </c>
      <c r="I17" s="113">
        <f>VLOOKUP(B17,'PA GPS 2026 '!$E$4:$V$461,13,0)</f>
        <v>1</v>
      </c>
      <c r="J17" s="113" t="str">
        <f>VLOOKUP(B17,'PA GPS 2026 '!$E$4:$V$461,14,0)</f>
        <v>Númerica</v>
      </c>
      <c r="K17" s="114">
        <f>VLOOKUP(B17,'PA GPS 2026 '!$E$4:$V$461,16,0)</f>
        <v>46054</v>
      </c>
      <c r="L17" s="114">
        <f>VLOOKUP(B17,'PA GPS 2026 '!$E$4:$V$461,17,0)</f>
        <v>46080</v>
      </c>
      <c r="M17" s="122" t="str">
        <f>VLOOKUP(B17,'PA GPS 2026 '!$E$4:$V$461,18,0)</f>
        <v>142-GRUPO DE TRABAJO DE SERVICIOS ADMINISTRATIVOS Y RECURSOS FÍSICOS;
20-OFICINA DE TECNOLOGÍA E INFORMÁTICA</v>
      </c>
    </row>
    <row r="18" spans="1:13" ht="64.5" thickBot="1" x14ac:dyDescent="0.3">
      <c r="A18" s="133" t="str">
        <f>VLOOKUP(B18,'PA GPS 2026 '!$A$4:$D$461,4,0)</f>
        <v>Actividad propia</v>
      </c>
      <c r="B18" s="167" t="s">
        <v>135</v>
      </c>
      <c r="C18" s="194"/>
      <c r="D18" s="194" t="str">
        <f>VLOOKUP(B18,'PA GPS 2026 '!$E$4:$V$461,3,0)</f>
        <v>N/A</v>
      </c>
      <c r="E18" s="194" t="str">
        <f>VLOOKUP(B18,'PA GPS 2026 '!$E$4:$V$461,4,0)</f>
        <v>N/A</v>
      </c>
      <c r="F18" s="194" t="str">
        <f>VLOOKUP(B18,'PA GPS 2026 '!$E$4:$V$461,5,0)</f>
        <v>N/A</v>
      </c>
      <c r="G18" s="194" t="str">
        <f>VLOOKUP(B18,'PA GPS 2026 '!$E$4:$V$461,8,0)</f>
        <v>N/A</v>
      </c>
      <c r="H18" s="113" t="str">
        <f>VLOOKUP(B18,'PA GPS 2026 '!$E$4:$V$461,11,0)</f>
        <v>Planear y gestionar la solución 
Entregables: (1. Reporte planeación de tareas, línea base de requerimientos (historias de usuario) y entregables  en la herramienta devops 2. plan de pruebas diseñado y registrado en la herramienta devops)</v>
      </c>
      <c r="I18" s="113">
        <f>VLOOKUP(B18,'PA GPS 2026 '!$E$4:$V$461,13,0)</f>
        <v>1</v>
      </c>
      <c r="J18" s="113" t="str">
        <f>VLOOKUP(B18,'PA GPS 2026 '!$E$4:$V$461,14,0)</f>
        <v>Númerica</v>
      </c>
      <c r="K18" s="114">
        <f>VLOOKUP(B18,'PA GPS 2026 '!$E$4:$V$461,16,0)</f>
        <v>46083</v>
      </c>
      <c r="L18" s="114">
        <f>VLOOKUP(B18,'PA GPS 2026 '!$E$4:$V$461,17,0)</f>
        <v>46324</v>
      </c>
      <c r="M18" s="122" t="str">
        <f>VLOOKUP(B18,'PA GPS 2026 '!$E$4:$V$461,18,0)</f>
        <v>142-GRUPO DE TRABAJO DE SERVICIOS ADMINISTRATIVOS Y RECURSOS FÍSICOS;
20-OFICINA DE TECNOLOGÍA E INFORMÁTICA</v>
      </c>
    </row>
    <row r="19" spans="1:13" ht="50.25" customHeight="1" thickBot="1" x14ac:dyDescent="0.3">
      <c r="A19" s="133" t="str">
        <f>VLOOKUP(B19,'PA GPS 2026 '!$A$4:$D$461,4,0)</f>
        <v>Actividad propia</v>
      </c>
      <c r="B19" s="167" t="s">
        <v>136</v>
      </c>
      <c r="C19" s="194"/>
      <c r="D19" s="194" t="str">
        <f>VLOOKUP(B19,'PA GPS 2026 '!$E$4:$V$461,3,0)</f>
        <v>N/A</v>
      </c>
      <c r="E19" s="194" t="str">
        <f>VLOOKUP(B19,'PA GPS 2026 '!$E$4:$V$461,4,0)</f>
        <v>N/A</v>
      </c>
      <c r="F19" s="194" t="str">
        <f>VLOOKUP(B19,'PA GPS 2026 '!$E$4:$V$461,5,0)</f>
        <v>N/A</v>
      </c>
      <c r="G19" s="194" t="str">
        <f>VLOOKUP(B19,'PA GPS 2026 '!$E$4:$V$461,8,0)</f>
        <v>N/A</v>
      </c>
      <c r="H19" s="113" t="str">
        <f>VLOOKUP(B19,'PA GPS 2026 '!$E$4:$V$461,11,0)</f>
        <v>Diseñar la solución 
Entregables:  (1. Diseño de arquitectura actualizada en la herramienta especializada de arquitectura / Único entregable)</v>
      </c>
      <c r="I19" s="113">
        <f>VLOOKUP(B19,'PA GPS 2026 '!$E$4:$V$461,13,0)</f>
        <v>1</v>
      </c>
      <c r="J19" s="113" t="str">
        <f>VLOOKUP(B19,'PA GPS 2026 '!$E$4:$V$461,14,0)</f>
        <v>Númerica</v>
      </c>
      <c r="K19" s="114">
        <f>VLOOKUP(B19,'PA GPS 2026 '!$E$4:$V$461,16,0)</f>
        <v>46126</v>
      </c>
      <c r="L19" s="114">
        <f>VLOOKUP(B19,'PA GPS 2026 '!$E$4:$V$461,17,0)</f>
        <v>46173</v>
      </c>
      <c r="M19" s="122" t="str">
        <f>VLOOKUP(B19,'PA GPS 2026 '!$E$4:$V$461,18,0)</f>
        <v>142-GRUPO DE TRABAJO DE SERVICIOS ADMINISTRATIVOS Y RECURSOS FÍSICOS;
20-OFICINA DE TECNOLOGÍA E INFORMÁTICA</v>
      </c>
    </row>
    <row r="20" spans="1:13" ht="63.75" customHeight="1" thickBot="1" x14ac:dyDescent="0.3">
      <c r="A20" s="133" t="str">
        <f>VLOOKUP(B20,'PA GPS 2026 '!$A$4:$D$461,4,0)</f>
        <v>Actividad propia</v>
      </c>
      <c r="B20" s="167" t="s">
        <v>137</v>
      </c>
      <c r="C20" s="194"/>
      <c r="D20" s="194" t="str">
        <f>VLOOKUP(B20,'PA GPS 2026 '!$E$4:$V$461,3,0)</f>
        <v>N/A</v>
      </c>
      <c r="E20" s="194" t="str">
        <f>VLOOKUP(B20,'PA GPS 2026 '!$E$4:$V$461,4,0)</f>
        <v>N/A</v>
      </c>
      <c r="F20" s="194" t="str">
        <f>VLOOKUP(B20,'PA GPS 2026 '!$E$4:$V$461,5,0)</f>
        <v>N/A</v>
      </c>
      <c r="G20" s="194" t="str">
        <f>VLOOKUP(B20,'PA GPS 2026 '!$E$4:$V$461,8,0)</f>
        <v>N/A</v>
      </c>
      <c r="H20" s="113" t="str">
        <f>VLOOKUP(B20,'PA GPS 2026 '!$E$4:$V$461,11,0)</f>
        <v>Construir componentes de software Entregables: (1.Captura de pantalla  de casos de prueba ejecutados para aceptación / Único entregable)</v>
      </c>
      <c r="I20" s="113">
        <f>VLOOKUP(B20,'PA GPS 2026 '!$E$4:$V$461,13,0)</f>
        <v>1</v>
      </c>
      <c r="J20" s="113" t="str">
        <f>VLOOKUP(B20,'PA GPS 2026 '!$E$4:$V$461,14,0)</f>
        <v>Númerica</v>
      </c>
      <c r="K20" s="114">
        <f>VLOOKUP(B20,'PA GPS 2026 '!$E$4:$V$461,16,0)</f>
        <v>46128</v>
      </c>
      <c r="L20" s="114">
        <f>VLOOKUP(B20,'PA GPS 2026 '!$E$4:$V$461,17,0)</f>
        <v>46356</v>
      </c>
      <c r="M20" s="122" t="str">
        <f>VLOOKUP(B20,'PA GPS 2026 '!$E$4:$V$461,18,0)</f>
        <v>142-GRUPO DE TRABAJO DE SERVICIOS ADMINISTRATIVOS Y RECURSOS FÍSICOS;
20-OFICINA DE TECNOLOGÍA E INFORMÁTICA</v>
      </c>
    </row>
    <row r="21" spans="1:13" s="8" customFormat="1" ht="39" thickBot="1" x14ac:dyDescent="0.3">
      <c r="A21" s="133" t="str">
        <f>VLOOKUP(B21,'PA GPS 2026 '!$A$4:$D$461,4,0)</f>
        <v>Actividad propia</v>
      </c>
      <c r="B21" s="167" t="s">
        <v>138</v>
      </c>
      <c r="C21" s="194"/>
      <c r="D21" s="194" t="str">
        <f>VLOOKUP(B21,'PA GPS 2026 '!$E$4:$V$461,3,0)</f>
        <v>N/A</v>
      </c>
      <c r="E21" s="194" t="str">
        <f>VLOOKUP(B21,'PA GPS 2026 '!$E$4:$V$461,4,0)</f>
        <v>N/A</v>
      </c>
      <c r="F21" s="194" t="str">
        <f>VLOOKUP(B21,'PA GPS 2026 '!$E$4:$V$461,5,0)</f>
        <v>N/A</v>
      </c>
      <c r="G21" s="194" t="str">
        <f>VLOOKUP(B21,'PA GPS 2026 '!$E$4:$V$461,8,0)</f>
        <v>N/A</v>
      </c>
      <c r="H21" s="113" t="str">
        <f>VLOOKUP(B21,'PA GPS 2026 '!$E$4:$V$461,11,0)</f>
        <v>Realizar pruebas de aceptación 
Entregables:  (1. Formato Acta de Prueba de Desarrollo de Software GS03-F26 / Único entregable)</v>
      </c>
      <c r="I21" s="113">
        <f>VLOOKUP(B21,'PA GPS 2026 '!$E$4:$V$461,13,0)</f>
        <v>1</v>
      </c>
      <c r="J21" s="113" t="str">
        <f>VLOOKUP(B21,'PA GPS 2026 '!$E$4:$V$461,14,0)</f>
        <v>Númerica</v>
      </c>
      <c r="K21" s="114">
        <f>VLOOKUP(B21,'PA GPS 2026 '!$E$4:$V$461,16,0)</f>
        <v>46136</v>
      </c>
      <c r="L21" s="114">
        <f>VLOOKUP(B21,'PA GPS 2026 '!$E$4:$V$461,17,0)</f>
        <v>46366</v>
      </c>
      <c r="M21" s="122" t="str">
        <f>VLOOKUP(B21,'PA GPS 2026 '!$E$4:$V$461,18,0)</f>
        <v>142-GRUPO DE TRABAJO DE SERVICIOS ADMINISTRATIVOS Y RECURSOS FÍSICOS;
20-OFICINA DE TECNOLOGÍA E INFORMÁTICA</v>
      </c>
    </row>
    <row r="22" spans="1:13" ht="39" thickBot="1" x14ac:dyDescent="0.3">
      <c r="A22" s="133" t="str">
        <f>VLOOKUP(B22,'PA GPS 2026 '!$A$4:$D$461,4,0)</f>
        <v>Actividad propia</v>
      </c>
      <c r="B22" s="167" t="s">
        <v>1157</v>
      </c>
      <c r="C22" s="194"/>
      <c r="D22" s="194" t="str">
        <f>VLOOKUP(B22,'PA GPS 2026 '!$E$4:$V$461,3,0)</f>
        <v>N/A</v>
      </c>
      <c r="E22" s="194" t="str">
        <f>VLOOKUP(B22,'PA GPS 2026 '!$E$4:$V$461,4,0)</f>
        <v>N/A</v>
      </c>
      <c r="F22" s="194" t="str">
        <f>VLOOKUP(B22,'PA GPS 2026 '!$E$4:$V$461,5,0)</f>
        <v>N/A</v>
      </c>
      <c r="G22" s="194" t="str">
        <f>VLOOKUP(B22,'PA GPS 2026 '!$E$4:$V$461,8,0)</f>
        <v>N/A</v>
      </c>
      <c r="H22" s="113" t="str">
        <f>VLOOKUP(B22,'PA GPS 2026 '!$E$4:$V$461,11,0)</f>
        <v>Realizar manuales y capacitar a los usuarios
Entregables: (1. Formato Manual Técnico GS03-F22 y 2. Formato Manual de Usuario GS03-F24 nuevo o actualizado  3. Registro de Capacitación)</v>
      </c>
      <c r="I22" s="113">
        <f>VLOOKUP(B22,'PA GPS 2026 '!$E$4:$V$461,13,0)</f>
        <v>1</v>
      </c>
      <c r="J22" s="113" t="str">
        <f>VLOOKUP(B22,'PA GPS 2026 '!$E$4:$V$461,14,0)</f>
        <v>Númerica</v>
      </c>
      <c r="K22" s="114">
        <f>VLOOKUP(B22,'PA GPS 2026 '!$E$4:$V$461,16,0)</f>
        <v>46147</v>
      </c>
      <c r="L22" s="114">
        <f>VLOOKUP(B22,'PA GPS 2026 '!$E$4:$V$461,17,0)</f>
        <v>46365</v>
      </c>
      <c r="M22" s="122" t="str">
        <f>VLOOKUP(B22,'PA GPS 2026 '!$E$4:$V$461,18,0)</f>
        <v>142-GRUPO DE TRABAJO DE SERVICIOS ADMINISTRATIVOS Y RECURSOS FÍSICOS;
20-OFICINA DE TECNOLOGÍA E INFORMÁTICA</v>
      </c>
    </row>
    <row r="23" spans="1:13" ht="39" thickBot="1" x14ac:dyDescent="0.3">
      <c r="A23" s="133" t="str">
        <f>VLOOKUP(B23,'PA GPS 2026 '!$A$4:$D$461,4,0)</f>
        <v>Actividad propia</v>
      </c>
      <c r="B23" s="167" t="s">
        <v>1159</v>
      </c>
      <c r="C23" s="196"/>
      <c r="D23" s="196" t="str">
        <f>VLOOKUP(B23,'PA GPS 2026 '!$E$4:$V$461,3,0)</f>
        <v>N/A</v>
      </c>
      <c r="E23" s="196" t="str">
        <f>VLOOKUP(B23,'PA GPS 2026 '!$E$4:$V$461,4,0)</f>
        <v>N/A</v>
      </c>
      <c r="F23" s="196" t="str">
        <f>VLOOKUP(B23,'PA GPS 2026 '!$E$4:$V$461,5,0)</f>
        <v>N/A</v>
      </c>
      <c r="G23" s="196" t="str">
        <f>VLOOKUP(B23,'PA GPS 2026 '!$E$4:$V$461,8,0)</f>
        <v>N/A</v>
      </c>
      <c r="H23" s="124" t="str">
        <f>VLOOKUP(B23,'PA GPS 2026 '!$E$4:$V$461,11,0)</f>
        <v>Realizar cierre del proyecto 
Entregables: (1. Formato Arquitectura de Software GS03F21 actualizado, 2. Formato Acta de Entrega de Desarrollo de Software GS03-F25)</v>
      </c>
      <c r="I23" s="124">
        <f>VLOOKUP(B23,'PA GPS 2026 '!$E$4:$V$461,13,0)</f>
        <v>1</v>
      </c>
      <c r="J23" s="124" t="str">
        <f>VLOOKUP(B23,'PA GPS 2026 '!$E$4:$V$461,14,0)</f>
        <v>Númerica</v>
      </c>
      <c r="K23" s="125">
        <f>VLOOKUP(B23,'PA GPS 2026 '!$E$4:$V$461,16,0)</f>
        <v>46359</v>
      </c>
      <c r="L23" s="125">
        <f>VLOOKUP(B23,'PA GPS 2026 '!$E$4:$V$461,17,0)</f>
        <v>46387</v>
      </c>
      <c r="M23" s="126" t="str">
        <f>VLOOKUP(B23,'PA GPS 2026 '!$E$4:$V$461,18,0)</f>
        <v>142-GRUPO DE TRABAJO DE SERVICIOS ADMINISTRATIVOS Y RECURSOS FÍSICOS;
20-OFICINA DE TECNOLOGÍA E INFORMÁTICA</v>
      </c>
    </row>
    <row r="24" spans="1:13" ht="51.75" thickBot="1" x14ac:dyDescent="0.3">
      <c r="A24" s="133" t="str">
        <f>VLOOKUP(B24,'PA GPS 2026 '!$A$4:$D$461,4,0)</f>
        <v>Producto</v>
      </c>
      <c r="B24" s="167" t="s">
        <v>198</v>
      </c>
      <c r="C24" s="194" t="str">
        <f>VLOOKUP(B24,'PA GPS 2026 '!$E$4:$V$461,10,0)</f>
        <v>N/A</v>
      </c>
      <c r="D24" s="194" t="str">
        <f>VLOOKUP(B24,'PA GPS 2026 '!$E$4:$V$461,3,0)</f>
        <v>Mejorar la oportunidad en la atención de trámites y servicios.</v>
      </c>
      <c r="E24" s="194" t="str">
        <f>VLOOKUP(B24,'PA GPS 2026 '!$E$4:$V$461,4,0)</f>
        <v>Avance promedio de cumplimiento de productos asociados a mejorar la oportunidad en la atención de trámites y servicios.</v>
      </c>
      <c r="F24" s="194" t="str">
        <f>VLOOKUP(B24,'PA GPS 2026 '!$E$4:$V$461,5,0)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4" s="194" t="str">
        <f>VLOOKUP(B24,'PA GPS 2026 '!$E$4:$V$461,8,0)</f>
        <v>C-3503-0200-17-20309b</v>
      </c>
      <c r="H24" s="115" t="str">
        <f>VLOOKUP(B24,'PA GPS 2026 '!$E$4:$V$461,11,0)</f>
        <v>Auditoria del DANE bajo la norma NTC PE 1000:2020 para la certificación del proceso estadístico de la operación "Estadística de Nuevas Creaciones en Colombia", realizado (Informe de cumplimiento de la auditoría / único entregable)</v>
      </c>
      <c r="I24" s="115">
        <f>VLOOKUP(B24,'PA GPS 2026 '!$E$4:$V$461,13,0)</f>
        <v>1</v>
      </c>
      <c r="J24" s="115" t="str">
        <f>VLOOKUP(B24,'PA GPS 2026 '!$E$4:$V$461,14,0)</f>
        <v>Númerica</v>
      </c>
      <c r="K24" s="116">
        <f>VLOOKUP(B24,'PA GPS 2026 '!$E$4:$V$461,16,0)</f>
        <v>46055</v>
      </c>
      <c r="L24" s="116">
        <f>VLOOKUP(B24,'PA GPS 2026 '!$E$4:$V$461,17,0)</f>
        <v>46356</v>
      </c>
      <c r="M24" s="130" t="str">
        <f>VLOOKUP(B24,'PA GPS 2026 '!$E$4:$V$461,18,0)</f>
        <v>2023-GRUPO DE TRABAJO DE CENTRO DE INFORMACIÓN TECNOLÓGICA Y APOYO A LA GESTIÓN DE PROPIEDAD LA INDUSTRIAL</v>
      </c>
    </row>
    <row r="25" spans="1:13" s="8" customFormat="1" ht="39" thickBot="1" x14ac:dyDescent="0.3">
      <c r="A25" s="133" t="str">
        <f>VLOOKUP(B25,'PA GPS 2026 '!$A$4:$D$461,4,0)</f>
        <v>Actividad propia</v>
      </c>
      <c r="B25" s="167" t="s">
        <v>199</v>
      </c>
      <c r="C25" s="194"/>
      <c r="D25" s="194" t="str">
        <f>VLOOKUP(B25,'PA GPS 2026 '!$E$4:$V$461,3,0)</f>
        <v>N/A</v>
      </c>
      <c r="E25" s="194" t="str">
        <f>VLOOKUP(B25,'PA GPS 2026 '!$E$4:$V$461,4,0)</f>
        <v>N/A</v>
      </c>
      <c r="F25" s="194" t="str">
        <f>VLOOKUP(B25,'PA GPS 2026 '!$E$4:$V$461,5,0)</f>
        <v>N/A</v>
      </c>
      <c r="G25" s="194" t="str">
        <f>VLOOKUP(B25,'PA GPS 2026 '!$E$4:$V$461,8,0)</f>
        <v>N/A</v>
      </c>
      <c r="H25" s="113" t="str">
        <f>VLOOKUP(B25,'PA GPS 2026 '!$E$4:$V$461,11,0)</f>
        <v>Ejecutar las acciones definidas en el plan de mejoramiento de la auditoría interna al proceso estadístico (Informe de cumplimiento / único entregable)</v>
      </c>
      <c r="I25" s="113">
        <f>VLOOKUP(B25,'PA GPS 2026 '!$E$4:$V$461,13,0)</f>
        <v>1</v>
      </c>
      <c r="J25" s="113" t="str">
        <f>VLOOKUP(B25,'PA GPS 2026 '!$E$4:$V$461,14,0)</f>
        <v>Númerica</v>
      </c>
      <c r="K25" s="114">
        <f>VLOOKUP(B25,'PA GPS 2026 '!$E$4:$V$461,16,0)</f>
        <v>46055</v>
      </c>
      <c r="L25" s="114">
        <f>VLOOKUP(B25,'PA GPS 2026 '!$E$4:$V$461,17,0)</f>
        <v>46203</v>
      </c>
      <c r="M25" s="122" t="str">
        <f>VLOOKUP(B25,'PA GPS 2026 '!$E$4:$V$461,18,0)</f>
        <v>2023-GRUPO DE TRABAJO DE CENTRO DE INFORMACIÓN TECNOLÓGICA Y APOYO A LA GESTIÓN DE PROPIEDAD LA INDUSTRIAL</v>
      </c>
    </row>
    <row r="26" spans="1:13" ht="39" thickBot="1" x14ac:dyDescent="0.3">
      <c r="A26" s="133" t="str">
        <f>VLOOKUP(B26,'PA GPS 2026 '!$A$4:$D$461,4,0)</f>
        <v>Actividad propia</v>
      </c>
      <c r="B26" s="168" t="s">
        <v>200</v>
      </c>
      <c r="C26" s="196"/>
      <c r="D26" s="196" t="str">
        <f>VLOOKUP(B26,'PA GPS 2026 '!$E$4:$V$461,3,0)</f>
        <v>N/A</v>
      </c>
      <c r="E26" s="196" t="str">
        <f>VLOOKUP(B26,'PA GPS 2026 '!$E$4:$V$461,4,0)</f>
        <v>N/A</v>
      </c>
      <c r="F26" s="196" t="str">
        <f>VLOOKUP(B26,'PA GPS 2026 '!$E$4:$V$461,5,0)</f>
        <v>N/A</v>
      </c>
      <c r="G26" s="196" t="str">
        <f>VLOOKUP(B26,'PA GPS 2026 '!$E$4:$V$461,8,0)</f>
        <v>N/A</v>
      </c>
      <c r="H26" s="124" t="str">
        <f>VLOOKUP(B26,'PA GPS 2026 '!$E$4:$V$461,11,0)</f>
        <v>Ejecutar la auditoría de recertificación por parte del DANE
(Informe de cumplimiento / único entregable).</v>
      </c>
      <c r="I26" s="124">
        <f>VLOOKUP(B26,'PA GPS 2026 '!$E$4:$V$461,13,0)</f>
        <v>1</v>
      </c>
      <c r="J26" s="124" t="str">
        <f>VLOOKUP(B26,'PA GPS 2026 '!$E$4:$V$461,14,0)</f>
        <v>Númerica</v>
      </c>
      <c r="K26" s="125">
        <f>VLOOKUP(B26,'PA GPS 2026 '!$E$4:$V$461,16,0)</f>
        <v>46204</v>
      </c>
      <c r="L26" s="125">
        <f>VLOOKUP(B26,'PA GPS 2026 '!$E$4:$V$461,17,0)</f>
        <v>46356</v>
      </c>
      <c r="M26" s="126" t="str">
        <f>VLOOKUP(B26,'PA GPS 2026 '!$E$4:$V$461,18,0)</f>
        <v>2023-GRUPO DE TRABAJO DE CENTRO DE INFORMACIÓN TECNOLÓGICA Y APOYO A LA GESTIÓN DE PROPIEDAD LA INDUSTRIAL</v>
      </c>
    </row>
  </sheetData>
  <autoFilter ref="A9:M26" xr:uid="{1B55F1BF-235F-4175-858E-E617209E1736}"/>
  <mergeCells count="26">
    <mergeCell ref="C10:C12"/>
    <mergeCell ref="D10:D12"/>
    <mergeCell ref="E10:E12"/>
    <mergeCell ref="F10:F12"/>
    <mergeCell ref="G10:G12"/>
    <mergeCell ref="C13:C15"/>
    <mergeCell ref="D13:D15"/>
    <mergeCell ref="E13:E15"/>
    <mergeCell ref="F13:F15"/>
    <mergeCell ref="G13:G15"/>
    <mergeCell ref="C16:C23"/>
    <mergeCell ref="D16:D23"/>
    <mergeCell ref="E16:E23"/>
    <mergeCell ref="F16:F23"/>
    <mergeCell ref="G16:G23"/>
    <mergeCell ref="C24:C26"/>
    <mergeCell ref="D24:D26"/>
    <mergeCell ref="E24:E26"/>
    <mergeCell ref="F24:F26"/>
    <mergeCell ref="G24:G26"/>
    <mergeCell ref="B4:M4"/>
    <mergeCell ref="B6:M6"/>
    <mergeCell ref="B7:M7"/>
    <mergeCell ref="B8:D8"/>
    <mergeCell ref="G8:M8"/>
    <mergeCell ref="B5:L5"/>
  </mergeCells>
  <conditionalFormatting sqref="B11:B13 A6 M5 A5:C5 B26 B22:B24 B15:B20 A1:G1 N4:XFD8 A7:M8 A4:M4 A27:XFD1048576 I1:XFD1 A2:XFD3 N11:XFD13 N26:XFD26 N22:XFD24 N15:XFD20">
    <cfRule type="cellIs" dxfId="16" priority="43" operator="equal">
      <formula>0</formula>
    </cfRule>
  </conditionalFormatting>
  <conditionalFormatting sqref="N10:XFD10 N21:XFD21 N14:XFD14 N25:XFD25 B6:M6 A9:XFD9">
    <cfRule type="cellIs" dxfId="15" priority="42" operator="equal">
      <formula>0</formula>
    </cfRule>
  </conditionalFormatting>
  <conditionalFormatting sqref="B10">
    <cfRule type="cellIs" dxfId="14" priority="40" operator="equal">
      <formula>0</formula>
    </cfRule>
  </conditionalFormatting>
  <conditionalFormatting sqref="B14">
    <cfRule type="cellIs" dxfId="13" priority="39" operator="equal">
      <formula>0</formula>
    </cfRule>
  </conditionalFormatting>
  <conditionalFormatting sqref="B21">
    <cfRule type="cellIs" dxfId="12" priority="38" operator="equal">
      <formula>0</formula>
    </cfRule>
  </conditionalFormatting>
  <conditionalFormatting sqref="B25">
    <cfRule type="cellIs" dxfId="11" priority="37" operator="equal">
      <formula>0</formula>
    </cfRule>
  </conditionalFormatting>
  <dataValidations count="1">
    <dataValidation type="list" allowBlank="1" showInputMessage="1" showErrorMessage="1" sqref="C10 C13 C16 C24 A10:A26" xr:uid="{B81FBDAD-71BD-488A-A76C-F39A0AF7285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9974-6D97-4421-A06A-70059AE1A889}">
  <sheetPr codeName="Hoja9"/>
  <dimension ref="A1:M45"/>
  <sheetViews>
    <sheetView showGridLines="0" view="pageBreakPreview" topLeftCell="B1" zoomScale="50" zoomScaleNormal="110" zoomScaleSheetLayoutView="100" workbookViewId="0">
      <selection activeCell="E2" sqref="E2"/>
    </sheetView>
  </sheetViews>
  <sheetFormatPr baseColWidth="10" defaultRowHeight="15" x14ac:dyDescent="0.25"/>
  <cols>
    <col min="1" max="1" width="23.140625" style="5" hidden="1" customWidth="1"/>
    <col min="2" max="2" width="10" style="5" customWidth="1"/>
    <col min="3" max="3" width="39.5703125" style="5" customWidth="1"/>
    <col min="4" max="5" width="25" style="5" customWidth="1"/>
    <col min="6" max="6" width="57.85546875" style="5" customWidth="1"/>
    <col min="7" max="7" width="33.7109375" style="5" bestFit="1" customWidth="1"/>
    <col min="8" max="8" width="60" style="5" customWidth="1"/>
    <col min="9" max="9" width="12.85546875" style="5" customWidth="1"/>
    <col min="10" max="10" width="15.28515625" style="5" customWidth="1"/>
    <col min="11" max="12" width="11.42578125" style="4"/>
    <col min="13" max="13" width="61" style="1" customWidth="1"/>
    <col min="14" max="16384" width="11.42578125" style="5"/>
  </cols>
  <sheetData>
    <row r="1" spans="1:13" ht="43.5" customHeight="1" x14ac:dyDescent="0.25">
      <c r="I1" s="68"/>
      <c r="J1" s="68"/>
      <c r="K1" s="98"/>
      <c r="L1" s="98"/>
      <c r="M1" s="68"/>
    </row>
    <row r="2" spans="1:13" ht="25.5" customHeight="1" x14ac:dyDescent="0.25">
      <c r="E2" s="79" t="s">
        <v>1645</v>
      </c>
      <c r="H2" s="69"/>
      <c r="I2" s="70"/>
      <c r="J2" s="70"/>
      <c r="K2" s="99"/>
      <c r="L2" s="99"/>
      <c r="M2" s="70"/>
    </row>
    <row r="3" spans="1:13" ht="23.25" customHeight="1" x14ac:dyDescent="0.25">
      <c r="B3" s="19"/>
      <c r="C3" s="19"/>
      <c r="D3" s="19"/>
      <c r="E3" s="19"/>
      <c r="F3" s="19"/>
      <c r="G3" s="19"/>
      <c r="H3" s="71"/>
      <c r="I3" s="72"/>
      <c r="J3" s="72"/>
      <c r="K3" s="100"/>
      <c r="L3" s="100"/>
      <c r="M3" s="72"/>
    </row>
    <row r="4" spans="1:13" ht="26.25" customHeight="1" x14ac:dyDescent="0.25">
      <c r="B4" s="203" t="s">
        <v>520</v>
      </c>
      <c r="C4" s="203"/>
      <c r="D4" s="203"/>
      <c r="E4" s="203"/>
      <c r="F4" s="203"/>
      <c r="G4" s="203"/>
      <c r="H4" s="203"/>
      <c r="I4" s="203"/>
      <c r="J4" s="203"/>
      <c r="K4" s="203"/>
      <c r="L4" s="203"/>
      <c r="M4" s="204"/>
    </row>
    <row r="5" spans="1:13" ht="51.75" customHeight="1" x14ac:dyDescent="0.25">
      <c r="B5" s="230" t="s">
        <v>521</v>
      </c>
      <c r="C5" s="230"/>
      <c r="D5" s="230"/>
      <c r="E5" s="230"/>
      <c r="F5" s="230"/>
      <c r="G5" s="230"/>
      <c r="H5" s="230"/>
      <c r="I5" s="230"/>
      <c r="J5" s="230"/>
      <c r="K5" s="230"/>
      <c r="L5" s="230"/>
      <c r="M5" s="7"/>
    </row>
    <row r="6" spans="1:13" ht="27" customHeight="1" x14ac:dyDescent="0.25">
      <c r="B6" s="205" t="str">
        <f>CONCATENATE(COUNTIF(A10:A46,"producto")," PRODUCTOS")</f>
        <v>7 PRODUCTOS</v>
      </c>
      <c r="C6" s="205"/>
      <c r="D6" s="205"/>
      <c r="E6" s="205"/>
      <c r="F6" s="205"/>
      <c r="G6" s="205"/>
      <c r="H6" s="205"/>
      <c r="I6" s="205"/>
      <c r="J6" s="205"/>
      <c r="K6" s="205"/>
      <c r="L6" s="205"/>
      <c r="M6" s="205"/>
    </row>
    <row r="7" spans="1:13" ht="32.25" customHeight="1" thickBot="1" x14ac:dyDescent="0.3">
      <c r="B7" s="227" t="s">
        <v>11</v>
      </c>
      <c r="C7" s="228"/>
      <c r="D7" s="228"/>
      <c r="E7" s="228"/>
      <c r="F7" s="228"/>
      <c r="G7" s="228"/>
      <c r="H7" s="228"/>
      <c r="I7" s="228"/>
      <c r="J7" s="228"/>
      <c r="K7" s="228"/>
      <c r="L7" s="228"/>
      <c r="M7" s="229"/>
    </row>
    <row r="8" spans="1:13" ht="29.25" hidden="1" customHeight="1" thickBot="1" x14ac:dyDescent="0.3">
      <c r="B8" s="207" t="s">
        <v>8</v>
      </c>
      <c r="C8" s="208"/>
      <c r="D8" s="209"/>
      <c r="E8" s="42"/>
      <c r="F8" s="42"/>
      <c r="G8" s="210"/>
      <c r="H8" s="211"/>
      <c r="I8" s="211"/>
      <c r="J8" s="211"/>
      <c r="K8" s="211"/>
      <c r="L8" s="211"/>
      <c r="M8" s="212"/>
    </row>
    <row r="9" spans="1:13" ht="48" customHeight="1" thickBot="1" x14ac:dyDescent="0.3">
      <c r="B9" s="46" t="s">
        <v>57</v>
      </c>
      <c r="C9" s="11" t="s">
        <v>540</v>
      </c>
      <c r="D9" s="11" t="s">
        <v>0</v>
      </c>
      <c r="E9" s="11" t="s">
        <v>506</v>
      </c>
      <c r="F9" s="11" t="s">
        <v>542</v>
      </c>
      <c r="G9" s="11" t="s">
        <v>1</v>
      </c>
      <c r="H9" s="47" t="s">
        <v>2</v>
      </c>
      <c r="I9" s="47" t="s">
        <v>3</v>
      </c>
      <c r="J9" s="47" t="s">
        <v>4</v>
      </c>
      <c r="K9" s="48" t="s">
        <v>5</v>
      </c>
      <c r="L9" s="48" t="s">
        <v>6</v>
      </c>
      <c r="M9" s="49" t="s">
        <v>7</v>
      </c>
    </row>
    <row r="10" spans="1:13" s="8" customFormat="1" ht="26.25" thickBot="1" x14ac:dyDescent="0.3">
      <c r="A10" s="133" t="str">
        <f>VLOOKUP(B10,'PA GPS 2026 '!$A$4:$D$461,4,0)</f>
        <v>Producto</v>
      </c>
      <c r="B10" s="51" t="s">
        <v>340</v>
      </c>
      <c r="C10" s="231" t="str">
        <f>VLOOKUP(B10,'PA GPS 2026 '!$E$4:$V$461,10,0)</f>
        <v>N/A</v>
      </c>
      <c r="D10" s="231" t="str">
        <f>VLOOKUP(B10,'PA GPS 2026 '!$E$4:$V$461,3,0)</f>
        <v xml:space="preserve">Fortalecer la gestión de la información, el conocimiento y la innovación para optimizar la capacidad institucional 
</v>
      </c>
      <c r="E10" s="231" t="str">
        <f>VLOOKUP(B10,'PA GPS 2026 '!$E$4:$V$461,4,0)</f>
        <v xml:space="preserve">Cumplimiento de productos del PAI asociados a Fortalecer la gestión de la información, el conocimiento y la innovación para optimizar la capacidad institucional 
</v>
      </c>
      <c r="F10" s="231" t="str">
        <f>VLOOKUP(B10,'PA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0" s="231" t="str">
        <f>VLOOKUP(B10,'PA GPS 2026 '!$E$4:$V$461,8,0)</f>
        <v>C-3599-0200-11-53105b</v>
      </c>
      <c r="H10" s="113" t="str">
        <f>VLOOKUP(B10,'PA GPS 2026 '!$E$4:$V$461,11,0)</f>
        <v>Cafés de Conocimiento y mesas técnicas post- café realizadas. (listas de asistencia)</v>
      </c>
      <c r="I10" s="113">
        <f>VLOOKUP(B10,'PA GPS 2026 '!$E$4:$V$461,13,0)</f>
        <v>6</v>
      </c>
      <c r="J10" s="113" t="str">
        <f>VLOOKUP(B10,'PA GPS 2026 '!$E$4:$V$461,14,0)</f>
        <v>Númerica</v>
      </c>
      <c r="K10" s="114">
        <f>VLOOKUP(B10,'PA GPS 2026 '!$E$4:$V$461,16,0)</f>
        <v>46055</v>
      </c>
      <c r="L10" s="114">
        <f>VLOOKUP(B10,'PA GPS 2026 '!$E$4:$V$461,17,0)</f>
        <v>46384</v>
      </c>
      <c r="M10" s="113" t="str">
        <f>VLOOKUP(B10,'PA GPS 2026 '!$E$4:$V$461,18,0)</f>
        <v>30-OFICINA ASESORA DE PLANEACIÓN</v>
      </c>
    </row>
    <row r="11" spans="1:13" ht="26.25" thickBot="1" x14ac:dyDescent="0.3">
      <c r="A11" s="133" t="str">
        <f>VLOOKUP(B11,'PA GPS 2026 '!$A$4:$D$461,4,0)</f>
        <v>Actividad propia</v>
      </c>
      <c r="B11" s="51" t="s">
        <v>341</v>
      </c>
      <c r="C11" s="232"/>
      <c r="D11" s="232" t="str">
        <f>VLOOKUP(B11,'PA GPS 2026 '!$E$4:$V$461,3,0)</f>
        <v>N/A</v>
      </c>
      <c r="E11" s="232" t="str">
        <f>VLOOKUP(B11,'PA GPS 2026 '!$E$4:$V$461,4,0)</f>
        <v>N/A</v>
      </c>
      <c r="F11" s="232" t="str">
        <f>VLOOKUP(B11,'PA GPS 2026 '!$E$4:$V$461,5,0)</f>
        <v>N/A</v>
      </c>
      <c r="G11" s="232" t="str">
        <f>VLOOKUP(B11,'PA GPS 2026 '!$E$4:$V$461,8,0)</f>
        <v>N/A</v>
      </c>
      <c r="H11" s="113" t="str">
        <f>VLOOKUP(B11,'PA GPS 2026 '!$E$4:$V$461,11,0)</f>
        <v>Consolidar institucionalmente los aprendizajes de los cafés ya realizados (Cata de conocimiento realizada)</v>
      </c>
      <c r="I11" s="113">
        <f>VLOOKUP(B11,'PA GPS 2026 '!$E$4:$V$461,13,0)</f>
        <v>1</v>
      </c>
      <c r="J11" s="113" t="str">
        <f>VLOOKUP(B11,'PA GPS 2026 '!$E$4:$V$461,14,0)</f>
        <v>Númerica</v>
      </c>
      <c r="K11" s="114">
        <f>VLOOKUP(B11,'PA GPS 2026 '!$E$4:$V$461,16,0)</f>
        <v>46055</v>
      </c>
      <c r="L11" s="114">
        <f>VLOOKUP(B11,'PA GPS 2026 '!$E$4:$V$461,17,0)</f>
        <v>46112</v>
      </c>
      <c r="M11" s="113" t="str">
        <f>VLOOKUP(B11,'PA GPS 2026 '!$E$4:$V$461,18,0)</f>
        <v>30-OFICINA ASESORA DE PLANEACIÓN</v>
      </c>
    </row>
    <row r="12" spans="1:13" ht="26.25" thickBot="1" x14ac:dyDescent="0.3">
      <c r="A12" s="133" t="str">
        <f>VLOOKUP(B12,'PA GPS 2026 '!$A$4:$D$461,4,0)</f>
        <v>Actividad propia</v>
      </c>
      <c r="B12" s="51" t="s">
        <v>342</v>
      </c>
      <c r="C12" s="232"/>
      <c r="D12" s="232" t="str">
        <f>VLOOKUP(B12,'PA GPS 2026 '!$E$4:$V$461,3,0)</f>
        <v>N/A</v>
      </c>
      <c r="E12" s="232" t="str">
        <f>VLOOKUP(B12,'PA GPS 2026 '!$E$4:$V$461,4,0)</f>
        <v>N/A</v>
      </c>
      <c r="F12" s="232" t="str">
        <f>VLOOKUP(B12,'PA GPS 2026 '!$E$4:$V$461,5,0)</f>
        <v>N/A</v>
      </c>
      <c r="G12" s="232" t="str">
        <f>VLOOKUP(B12,'PA GPS 2026 '!$E$4:$V$461,8,0)</f>
        <v>N/A</v>
      </c>
      <c r="H12" s="113" t="str">
        <f>VLOOKUP(B12,'PA GPS 2026 '!$E$4:$V$461,11,0)</f>
        <v>Identificar y priorizar los temas con valor institucional que serán abogados en los cafés 2026 (Banco de temas consolidado)</v>
      </c>
      <c r="I12" s="113">
        <f>VLOOKUP(B12,'PA GPS 2026 '!$E$4:$V$461,13,0)</f>
        <v>1</v>
      </c>
      <c r="J12" s="113" t="str">
        <f>VLOOKUP(B12,'PA GPS 2026 '!$E$4:$V$461,14,0)</f>
        <v>Númerica</v>
      </c>
      <c r="K12" s="114">
        <f>VLOOKUP(B12,'PA GPS 2026 '!$E$4:$V$461,16,0)</f>
        <v>46055</v>
      </c>
      <c r="L12" s="114">
        <f>VLOOKUP(B12,'PA GPS 2026 '!$E$4:$V$461,17,0)</f>
        <v>46112</v>
      </c>
      <c r="M12" s="113" t="str">
        <f>VLOOKUP(B12,'PA GPS 2026 '!$E$4:$V$461,18,0)</f>
        <v>30-OFICINA ASESORA DE PLANEACIÓN</v>
      </c>
    </row>
    <row r="13" spans="1:13" ht="15.75" thickBot="1" x14ac:dyDescent="0.3">
      <c r="A13" s="133" t="str">
        <f>VLOOKUP(B13,'PA GPS 2026 '!$A$4:$D$461,4,0)</f>
        <v>Actividad propia</v>
      </c>
      <c r="B13" s="51" t="s">
        <v>343</v>
      </c>
      <c r="C13" s="232"/>
      <c r="D13" s="232" t="str">
        <f>VLOOKUP(B13,'PA GPS 2026 '!$E$4:$V$461,3,0)</f>
        <v>N/A</v>
      </c>
      <c r="E13" s="232" t="str">
        <f>VLOOKUP(B13,'PA GPS 2026 '!$E$4:$V$461,4,0)</f>
        <v>N/A</v>
      </c>
      <c r="F13" s="232" t="str">
        <f>VLOOKUP(B13,'PA GPS 2026 '!$E$4:$V$461,5,0)</f>
        <v>N/A</v>
      </c>
      <c r="G13" s="232" t="str">
        <f>VLOOKUP(B13,'PA GPS 2026 '!$E$4:$V$461,8,0)</f>
        <v>N/A</v>
      </c>
      <c r="H13" s="113" t="str">
        <f>VLOOKUP(B13,'PA GPS 2026 '!$E$4:$V$461,11,0)</f>
        <v>Desarrollar los Cafés de Conocimiento (Listas de asistencia)</v>
      </c>
      <c r="I13" s="113">
        <f>VLOOKUP(B13,'PA GPS 2026 '!$E$4:$V$461,13,0)</f>
        <v>6</v>
      </c>
      <c r="J13" s="113" t="str">
        <f>VLOOKUP(B13,'PA GPS 2026 '!$E$4:$V$461,14,0)</f>
        <v>Númerica</v>
      </c>
      <c r="K13" s="114">
        <f>VLOOKUP(B13,'PA GPS 2026 '!$E$4:$V$461,16,0)</f>
        <v>46055</v>
      </c>
      <c r="L13" s="114">
        <f>VLOOKUP(B13,'PA GPS 2026 '!$E$4:$V$461,17,0)</f>
        <v>46384</v>
      </c>
      <c r="M13" s="113" t="str">
        <f>VLOOKUP(B13,'PA GPS 2026 '!$E$4:$V$461,18,0)</f>
        <v>30-OFICINA ASESORA DE PLANEACIÓN</v>
      </c>
    </row>
    <row r="14" spans="1:13" ht="15.75" thickBot="1" x14ac:dyDescent="0.3">
      <c r="A14" s="133" t="str">
        <f>VLOOKUP(B14,'PA GPS 2026 '!$A$4:$D$461,4,0)</f>
        <v>Actividad propia</v>
      </c>
      <c r="B14" s="51" t="s">
        <v>344</v>
      </c>
      <c r="C14" s="232"/>
      <c r="D14" s="232" t="str">
        <f>VLOOKUP(B14,'PA GPS 2026 '!$E$4:$V$461,3,0)</f>
        <v>N/A</v>
      </c>
      <c r="E14" s="232" t="str">
        <f>VLOOKUP(B14,'PA GPS 2026 '!$E$4:$V$461,4,0)</f>
        <v>N/A</v>
      </c>
      <c r="F14" s="232" t="str">
        <f>VLOOKUP(B14,'PA GPS 2026 '!$E$4:$V$461,5,0)</f>
        <v>N/A</v>
      </c>
      <c r="G14" s="232" t="str">
        <f>VLOOKUP(B14,'PA GPS 2026 '!$E$4:$V$461,8,0)</f>
        <v>N/A</v>
      </c>
      <c r="H14" s="113" t="str">
        <f>VLOOKUP(B14,'PA GPS 2026 '!$E$4:$V$461,11,0)</f>
        <v>Consolidar los aprendizajes, hallazgos y oportunidades (Memorias)</v>
      </c>
      <c r="I14" s="113">
        <f>VLOOKUP(B14,'PA GPS 2026 '!$E$4:$V$461,13,0)</f>
        <v>6</v>
      </c>
      <c r="J14" s="113" t="str">
        <f>VLOOKUP(B14,'PA GPS 2026 '!$E$4:$V$461,14,0)</f>
        <v>Númerica</v>
      </c>
      <c r="K14" s="114">
        <f>VLOOKUP(B14,'PA GPS 2026 '!$E$4:$V$461,16,0)</f>
        <v>46055</v>
      </c>
      <c r="L14" s="114">
        <f>VLOOKUP(B14,'PA GPS 2026 '!$E$4:$V$461,17,0)</f>
        <v>46384</v>
      </c>
      <c r="M14" s="113" t="str">
        <f>VLOOKUP(B14,'PA GPS 2026 '!$E$4:$V$461,18,0)</f>
        <v>30-OFICINA ASESORA DE PLANEACIÓN</v>
      </c>
    </row>
    <row r="15" spans="1:13" ht="26.25" thickBot="1" x14ac:dyDescent="0.3">
      <c r="A15" s="133" t="str">
        <f>VLOOKUP(B15,'PA GPS 2026 '!$A$4:$D$461,4,0)</f>
        <v>Actividad propia</v>
      </c>
      <c r="B15" s="51" t="s">
        <v>760</v>
      </c>
      <c r="C15" s="233"/>
      <c r="D15" s="233" t="str">
        <f>VLOOKUP(B15,'PA GPS 2026 '!$E$4:$V$461,3,0)</f>
        <v>N/A</v>
      </c>
      <c r="E15" s="233" t="str">
        <f>VLOOKUP(B15,'PA GPS 2026 '!$E$4:$V$461,4,0)</f>
        <v>N/A</v>
      </c>
      <c r="F15" s="233" t="str">
        <f>VLOOKUP(B15,'PA GPS 2026 '!$E$4:$V$461,5,0)</f>
        <v>N/A</v>
      </c>
      <c r="G15" s="233" t="str">
        <f>VLOOKUP(B15,'PA GPS 2026 '!$E$4:$V$461,8,0)</f>
        <v>N/A</v>
      </c>
      <c r="H15" s="113" t="str">
        <f>VLOOKUP(B15,'PA GPS 2026 '!$E$4:$V$461,11,0)</f>
        <v>Diseñar, ejecutar y monitorear los compromisos de las mesas técnicas poscafé (Listas de Asistencia y reportes de seguimiento a compromisos)</v>
      </c>
      <c r="I15" s="113">
        <f>VLOOKUP(B15,'PA GPS 2026 '!$E$4:$V$461,13,0)</f>
        <v>4</v>
      </c>
      <c r="J15" s="113" t="str">
        <f>VLOOKUP(B15,'PA GPS 2026 '!$E$4:$V$461,14,0)</f>
        <v>Númerica</v>
      </c>
      <c r="K15" s="114">
        <f>VLOOKUP(B15,'PA GPS 2026 '!$E$4:$V$461,16,0)</f>
        <v>46055</v>
      </c>
      <c r="L15" s="114">
        <f>VLOOKUP(B15,'PA GPS 2026 '!$E$4:$V$461,17,0)</f>
        <v>46384</v>
      </c>
      <c r="M15" s="113" t="str">
        <f>VLOOKUP(B15,'PA GPS 2026 '!$E$4:$V$461,18,0)</f>
        <v>30-OFICINA ASESORA DE PLANEACIÓN</v>
      </c>
    </row>
    <row r="16" spans="1:13" s="8" customFormat="1" ht="26.25" thickBot="1" x14ac:dyDescent="0.3">
      <c r="A16" s="133" t="str">
        <f>VLOOKUP(B16,'PA GPS 2026 '!$A$4:$D$461,4,0)</f>
        <v>Producto</v>
      </c>
      <c r="B16" s="51" t="s">
        <v>345</v>
      </c>
      <c r="C16" s="231" t="str">
        <f>VLOOKUP(B16,'PA GPS 2026 '!$E$4:$V$461,10,0)</f>
        <v>Programa de transparencia y etica pública</v>
      </c>
      <c r="D16" s="231" t="str">
        <f>VLOOKUP(B16,'PA GPS 2026 '!$E$4:$V$461,3,0)</f>
        <v>Fortalecer el Sistema Integral de Gestión Institucional en el marco del Modelo Integrado de Planeación y gestión para mejorar la prestación del servicio.</v>
      </c>
      <c r="E16" s="231" t="str">
        <f>VLOOKUP(B16,'PA GPS 2026 '!$E$4:$V$461,4,0)</f>
        <v xml:space="preserve">Cumplimiento de productos del PAI asociados a Fortacer el Sistema Integral de Gestión Institucional para mejorar la prestación del servicio. 
</v>
      </c>
      <c r="F16" s="231" t="str">
        <f>VLOOKUP(B16,'PA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31" t="str">
        <f>VLOOKUP(B16,'PA GPS 2026 '!$E$4:$V$461,8,0)</f>
        <v>C-3599-0200-11-53105b</v>
      </c>
      <c r="H16" s="113" t="str">
        <f>VLOOKUP(B16,'PA GPS 2026 '!$E$4:$V$461,11,0)</f>
        <v>Programa de Transparencia y Ética Publica,  PEMA 2026 formulado y ejecutado</v>
      </c>
      <c r="I16" s="113">
        <f>VLOOKUP(B16,'PA GPS 2026 '!$E$4:$V$461,13,0)</f>
        <v>95</v>
      </c>
      <c r="J16" s="113" t="str">
        <f>VLOOKUP(B16,'PA GPS 2026 '!$E$4:$V$461,14,0)</f>
        <v>Porcentual</v>
      </c>
      <c r="K16" s="114">
        <f>VLOOKUP(B16,'PA GPS 2026 '!$E$4:$V$461,16,0)</f>
        <v>46037</v>
      </c>
      <c r="L16" s="114">
        <f>VLOOKUP(B16,'PA GPS 2026 '!$E$4:$V$461,17,0)</f>
        <v>46386</v>
      </c>
      <c r="M16" s="113" t="str">
        <f>VLOOKUP(B16,'PA GPS 2026 '!$E$4:$V$461,18,0)</f>
        <v>30-OFICINA ASESORA DE PLANEACIÓN</v>
      </c>
    </row>
    <row r="17" spans="1:13" ht="42.75" customHeight="1" thickBot="1" x14ac:dyDescent="0.3">
      <c r="A17" s="133" t="str">
        <f>VLOOKUP(B17,'PA GPS 2026 '!$A$4:$D$461,4,0)</f>
        <v>Actividad propia</v>
      </c>
      <c r="B17" s="51" t="s">
        <v>347</v>
      </c>
      <c r="C17" s="232"/>
      <c r="D17" s="232" t="str">
        <f>VLOOKUP(B17,'PA GPS 2026 '!$E$4:$V$461,3,0)</f>
        <v>N/A</v>
      </c>
      <c r="E17" s="232" t="str">
        <f>VLOOKUP(B17,'PA GPS 2026 '!$E$4:$V$461,4,0)</f>
        <v>N/A</v>
      </c>
      <c r="F17" s="232" t="str">
        <f>VLOOKUP(B17,'PA GPS 2026 '!$E$4:$V$461,5,0)</f>
        <v>N/A</v>
      </c>
      <c r="G17" s="232" t="str">
        <f>VLOOKUP(B17,'PA GPS 2026 '!$E$4:$V$461,8,0)</f>
        <v>N/A</v>
      </c>
      <c r="H17" s="113" t="str">
        <f>VLOOKUP(B17,'PA GPS 2026 '!$E$4:$V$461,11,0)</f>
        <v>Elaborar el plan de ejecución y monitoreo anual del PTEP, en el marco de la ley 2195 de 2022 y su decreto reglamentario 1122 de 2024</v>
      </c>
      <c r="I17" s="113">
        <f>VLOOKUP(B17,'PA GPS 2026 '!$E$4:$V$461,13,0)</f>
        <v>100</v>
      </c>
      <c r="J17" s="113" t="str">
        <f>VLOOKUP(B17,'PA GPS 2026 '!$E$4:$V$461,14,0)</f>
        <v>Porcentual</v>
      </c>
      <c r="K17" s="114">
        <f>VLOOKUP(B17,'PA GPS 2026 '!$E$4:$V$461,16,0)</f>
        <v>46037</v>
      </c>
      <c r="L17" s="114">
        <f>VLOOKUP(B17,'PA GPS 2026 '!$E$4:$V$461,17,0)</f>
        <v>46097</v>
      </c>
      <c r="M17" s="113" t="str">
        <f>VLOOKUP(B17,'PA GPS 2026 '!$E$4:$V$461,18,0)</f>
        <v>30-OFICINA ASESORA DE PLANEACIÓN</v>
      </c>
    </row>
    <row r="18" spans="1:13" ht="42.75" customHeight="1" thickBot="1" x14ac:dyDescent="0.3">
      <c r="A18" s="133" t="str">
        <f>VLOOKUP(B18,'PA GPS 2026 '!$A$4:$D$461,4,0)</f>
        <v>Actividad propia</v>
      </c>
      <c r="B18" s="51" t="s">
        <v>349</v>
      </c>
      <c r="C18" s="233"/>
      <c r="D18" s="233" t="str">
        <f>VLOOKUP(B18,'PA GPS 2026 '!$E$4:$V$461,3,0)</f>
        <v>N/A</v>
      </c>
      <c r="E18" s="233" t="str">
        <f>VLOOKUP(B18,'PA GPS 2026 '!$E$4:$V$461,4,0)</f>
        <v>N/A</v>
      </c>
      <c r="F18" s="233" t="str">
        <f>VLOOKUP(B18,'PA GPS 2026 '!$E$4:$V$461,5,0)</f>
        <v>N/A</v>
      </c>
      <c r="G18" s="233" t="str">
        <f>VLOOKUP(B18,'PA GPS 2026 '!$E$4:$V$461,8,0)</f>
        <v>N/A</v>
      </c>
      <c r="H18" s="113" t="str">
        <f>VLOOKUP(B18,'PA GPS 2026 '!$E$4:$V$461,11,0)</f>
        <v>Ejecutar el plan de ejecución y monitoreo anual - PEMA</v>
      </c>
      <c r="I18" s="113">
        <f>VLOOKUP(B18,'PA GPS 2026 '!$E$4:$V$461,13,0)</f>
        <v>95</v>
      </c>
      <c r="J18" s="113" t="str">
        <f>VLOOKUP(B18,'PA GPS 2026 '!$E$4:$V$461,14,0)</f>
        <v>Porcentual</v>
      </c>
      <c r="K18" s="114">
        <f>VLOOKUP(B18,'PA GPS 2026 '!$E$4:$V$461,16,0)</f>
        <v>46097</v>
      </c>
      <c r="L18" s="114">
        <f>VLOOKUP(B18,'PA GPS 2026 '!$E$4:$V$461,17,0)</f>
        <v>46386</v>
      </c>
      <c r="M18" s="113" t="str">
        <f>VLOOKUP(B18,'PA GPS 2026 '!$E$4:$V$461,18,0)</f>
        <v>30-OFICINA ASESORA DE PLANEACIÓN</v>
      </c>
    </row>
    <row r="19" spans="1:13" ht="42.75" customHeight="1" thickBot="1" x14ac:dyDescent="0.3">
      <c r="A19" s="133" t="str">
        <f>VLOOKUP(B19,'PA GPS 2026 '!$A$4:$D$461,4,0)</f>
        <v>Producto</v>
      </c>
      <c r="B19" s="51" t="s">
        <v>225</v>
      </c>
      <c r="C19" s="231" t="str">
        <f>VLOOKUP(B19,'PA GPS 2026 '!$E$4:$V$461,10,0)</f>
        <v>N/A</v>
      </c>
      <c r="D19" s="231" t="str">
        <f>VLOOKUP(B19,'PA GPS 2026 '!$E$4:$V$461,3,0)</f>
        <v xml:space="preserve">Fortalecer la gestión de la información, el conocimiento y la innovación para optimizar la capacidad institucional 
</v>
      </c>
      <c r="E19" s="231" t="str">
        <f>VLOOKUP(B19,'PA GPS 2026 '!$E$4:$V$461,4,0)</f>
        <v xml:space="preserve">Cumplimiento de productos del PAI asociados a Fortalecer la gestión de la información, el conocimiento y la innovación para optimizar la capacidad institucional 
</v>
      </c>
      <c r="F19" s="231" t="str">
        <f>VLOOKUP(B19,'PA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19" s="231" t="str">
        <f>VLOOKUP(B19,'PA GPS 2026 '!$E$4:$V$461,8,0)</f>
        <v>C-3599-0200-11-53105b</v>
      </c>
      <c r="H19" s="113" t="str">
        <f>VLOOKUP(B19,'PA GPS 2026 '!$E$4:$V$461,11,0)</f>
        <v>Estudios Económicos realizados- (documentos finales de estudios realizados)</v>
      </c>
      <c r="I19" s="113">
        <f>VLOOKUP(B19,'PA GPS 2026 '!$E$4:$V$461,13,0)</f>
        <v>3</v>
      </c>
      <c r="J19" s="113" t="str">
        <f>VLOOKUP(B19,'PA GPS 2026 '!$E$4:$V$461,14,0)</f>
        <v>Númerica</v>
      </c>
      <c r="K19" s="114">
        <f>VLOOKUP(B19,'PA GPS 2026 '!$E$4:$V$461,16,0)</f>
        <v>46037</v>
      </c>
      <c r="L19" s="114">
        <f>VLOOKUP(B19,'PA GPS 2026 '!$E$4:$V$461,17,0)</f>
        <v>46371</v>
      </c>
      <c r="M19" s="113" t="str">
        <f>VLOOKUP(B19,'PA GPS 2026 '!$E$4:$V$461,18,0)</f>
        <v>37-GRUPO DE TRABAJO DE ESTUDIOS ECONÓMICOS</v>
      </c>
    </row>
    <row r="20" spans="1:13" ht="42.75" customHeight="1" thickBot="1" x14ac:dyDescent="0.3">
      <c r="A20" s="133" t="str">
        <f>VLOOKUP(B20,'PA GPS 2026 '!$A$4:$D$461,4,0)</f>
        <v>Actividad propia</v>
      </c>
      <c r="B20" s="51" t="s">
        <v>226</v>
      </c>
      <c r="C20" s="232"/>
      <c r="D20" s="232" t="str">
        <f>VLOOKUP(B20,'PA GPS 2026 '!$E$4:$V$461,3,0)</f>
        <v>N/A</v>
      </c>
      <c r="E20" s="232" t="str">
        <f>VLOOKUP(B20,'PA GPS 2026 '!$E$4:$V$461,4,0)</f>
        <v>N/A</v>
      </c>
      <c r="F20" s="232" t="str">
        <f>VLOOKUP(B20,'PA GPS 2026 '!$E$4:$V$461,5,0)</f>
        <v>N/A</v>
      </c>
      <c r="G20" s="232" t="str">
        <f>VLOOKUP(B20,'PA GPS 2026 '!$E$4:$V$461,8,0)</f>
        <v>N/A</v>
      </c>
      <c r="H20" s="113" t="str">
        <f>VLOOKUP(B20,'PA GPS 2026 '!$E$4:$V$461,11,0)</f>
        <v>Realizar mesa de trabajo (acta de mesa de trabajo)</v>
      </c>
      <c r="I20" s="113">
        <f>VLOOKUP(B20,'PA GPS 2026 '!$E$4:$V$461,13,0)</f>
        <v>3</v>
      </c>
      <c r="J20" s="113" t="str">
        <f>VLOOKUP(B20,'PA GPS 2026 '!$E$4:$V$461,14,0)</f>
        <v>Númerica</v>
      </c>
      <c r="K20" s="114">
        <f>VLOOKUP(B20,'PA GPS 2026 '!$E$4:$V$461,16,0)</f>
        <v>46037</v>
      </c>
      <c r="L20" s="114">
        <f>VLOOKUP(B20,'PA GPS 2026 '!$E$4:$V$461,17,0)</f>
        <v>46265</v>
      </c>
      <c r="M20" s="113" t="str">
        <f>VLOOKUP(B20,'PA GPS 2026 '!$E$4:$V$461,18,0)</f>
        <v>37-GRUPO DE TRABAJO DE ESTUDIOS ECONÓMICOS</v>
      </c>
    </row>
    <row r="21" spans="1:13" ht="42.75" customHeight="1" thickBot="1" x14ac:dyDescent="0.3">
      <c r="A21" s="133" t="str">
        <f>VLOOKUP(B21,'PA GPS 2026 '!$A$4:$D$461,4,0)</f>
        <v>Actividad propia</v>
      </c>
      <c r="B21" s="51" t="s">
        <v>227</v>
      </c>
      <c r="C21" s="232"/>
      <c r="D21" s="232" t="str">
        <f>VLOOKUP(B21,'PA GPS 2026 '!$E$4:$V$461,3,0)</f>
        <v>N/A</v>
      </c>
      <c r="E21" s="232" t="str">
        <f>VLOOKUP(B21,'PA GPS 2026 '!$E$4:$V$461,4,0)</f>
        <v>N/A</v>
      </c>
      <c r="F21" s="232" t="str">
        <f>VLOOKUP(B21,'PA GPS 2026 '!$E$4:$V$461,5,0)</f>
        <v>N/A</v>
      </c>
      <c r="G21" s="232" t="str">
        <f>VLOOKUP(B21,'PA GPS 2026 '!$E$4:$V$461,8,0)</f>
        <v>N/A</v>
      </c>
      <c r="H21" s="113" t="str">
        <f>VLOOKUP(B21,'PA GPS 2026 '!$E$4:$V$461,11,0)</f>
        <v>Elaborar Ficha técnica (Ficha técnica)</v>
      </c>
      <c r="I21" s="113">
        <f>VLOOKUP(B21,'PA GPS 2026 '!$E$4:$V$461,13,0)</f>
        <v>3</v>
      </c>
      <c r="J21" s="113" t="str">
        <f>VLOOKUP(B21,'PA GPS 2026 '!$E$4:$V$461,14,0)</f>
        <v>Númerica</v>
      </c>
      <c r="K21" s="114">
        <f>VLOOKUP(B21,'PA GPS 2026 '!$E$4:$V$461,16,0)</f>
        <v>46055</v>
      </c>
      <c r="L21" s="114">
        <f>VLOOKUP(B21,'PA GPS 2026 '!$E$4:$V$461,17,0)</f>
        <v>46265</v>
      </c>
      <c r="M21" s="113" t="str">
        <f>VLOOKUP(B21,'PA GPS 2026 '!$E$4:$V$461,18,0)</f>
        <v>37-GRUPO DE TRABAJO DE ESTUDIOS ECONÓMICOS</v>
      </c>
    </row>
    <row r="22" spans="1:13" s="8" customFormat="1" ht="15.75" thickBot="1" x14ac:dyDescent="0.3">
      <c r="A22" s="133" t="str">
        <f>VLOOKUP(B22,'PA GPS 2026 '!$A$4:$D$461,4,0)</f>
        <v>Actividad propia</v>
      </c>
      <c r="B22" s="51" t="s">
        <v>228</v>
      </c>
      <c r="C22" s="232"/>
      <c r="D22" s="232" t="str">
        <f>VLOOKUP(B22,'PA GPS 2026 '!$E$4:$V$461,3,0)</f>
        <v>N/A</v>
      </c>
      <c r="E22" s="232" t="str">
        <f>VLOOKUP(B22,'PA GPS 2026 '!$E$4:$V$461,4,0)</f>
        <v>N/A</v>
      </c>
      <c r="F22" s="232" t="str">
        <f>VLOOKUP(B22,'PA GPS 2026 '!$E$4:$V$461,5,0)</f>
        <v>N/A</v>
      </c>
      <c r="G22" s="232" t="str">
        <f>VLOOKUP(B22,'PA GPS 2026 '!$E$4:$V$461,8,0)</f>
        <v>N/A</v>
      </c>
      <c r="H22" s="113" t="str">
        <f>VLOOKUP(B22,'PA GPS 2026 '!$E$4:$V$461,11,0)</f>
        <v>Realizar Marco teórico (marco teórico)</v>
      </c>
      <c r="I22" s="113">
        <f>VLOOKUP(B22,'PA GPS 2026 '!$E$4:$V$461,13,0)</f>
        <v>3</v>
      </c>
      <c r="J22" s="113" t="str">
        <f>VLOOKUP(B22,'PA GPS 2026 '!$E$4:$V$461,14,0)</f>
        <v>Númerica</v>
      </c>
      <c r="K22" s="114">
        <f>VLOOKUP(B22,'PA GPS 2026 '!$E$4:$V$461,16,0)</f>
        <v>46069</v>
      </c>
      <c r="L22" s="114">
        <f>VLOOKUP(B22,'PA GPS 2026 '!$E$4:$V$461,17,0)</f>
        <v>46325</v>
      </c>
      <c r="M22" s="113" t="str">
        <f>VLOOKUP(B22,'PA GPS 2026 '!$E$4:$V$461,18,0)</f>
        <v>37-GRUPO DE TRABAJO DE ESTUDIOS ECONÓMICOS</v>
      </c>
    </row>
    <row r="23" spans="1:13" ht="42.75" customHeight="1" thickBot="1" x14ac:dyDescent="0.3">
      <c r="A23" s="133" t="str">
        <f>VLOOKUP(B23,'PA GPS 2026 '!$A$4:$D$461,4,0)</f>
        <v>Actividad propia</v>
      </c>
      <c r="B23" s="51" t="s">
        <v>229</v>
      </c>
      <c r="C23" s="232"/>
      <c r="D23" s="232" t="str">
        <f>VLOOKUP(B23,'PA GPS 2026 '!$E$4:$V$461,3,0)</f>
        <v>N/A</v>
      </c>
      <c r="E23" s="232" t="str">
        <f>VLOOKUP(B23,'PA GPS 2026 '!$E$4:$V$461,4,0)</f>
        <v>N/A</v>
      </c>
      <c r="F23" s="232" t="str">
        <f>VLOOKUP(B23,'PA GPS 2026 '!$E$4:$V$461,5,0)</f>
        <v>N/A</v>
      </c>
      <c r="G23" s="232" t="str">
        <f>VLOOKUP(B23,'PA GPS 2026 '!$E$4:$V$461,8,0)</f>
        <v>N/A</v>
      </c>
      <c r="H23" s="113" t="str">
        <f>VLOOKUP(B23,'PA GPS 2026 '!$E$4:$V$461,11,0)</f>
        <v>Consolidar Base de datos (Bases de datos)</v>
      </c>
      <c r="I23" s="113">
        <f>VLOOKUP(B23,'PA GPS 2026 '!$E$4:$V$461,13,0)</f>
        <v>3</v>
      </c>
      <c r="J23" s="113" t="str">
        <f>VLOOKUP(B23,'PA GPS 2026 '!$E$4:$V$461,14,0)</f>
        <v>Númerica</v>
      </c>
      <c r="K23" s="114">
        <f>VLOOKUP(B23,'PA GPS 2026 '!$E$4:$V$461,16,0)</f>
        <v>46069</v>
      </c>
      <c r="L23" s="114">
        <f>VLOOKUP(B23,'PA GPS 2026 '!$E$4:$V$461,17,0)</f>
        <v>46325</v>
      </c>
      <c r="M23" s="113" t="str">
        <f>VLOOKUP(B23,'PA GPS 2026 '!$E$4:$V$461,18,0)</f>
        <v>37-GRUPO DE TRABAJO DE ESTUDIOS ECONÓMICOS</v>
      </c>
    </row>
    <row r="24" spans="1:13" ht="42.75" customHeight="1" thickBot="1" x14ac:dyDescent="0.3">
      <c r="A24" s="133" t="str">
        <f>VLOOKUP(B24,'PA GPS 2026 '!$A$4:$D$461,4,0)</f>
        <v>Actividad propia</v>
      </c>
      <c r="B24" s="51" t="s">
        <v>230</v>
      </c>
      <c r="C24" s="232"/>
      <c r="D24" s="232" t="str">
        <f>VLOOKUP(B24,'PA GPS 2026 '!$E$4:$V$461,3,0)</f>
        <v>N/A</v>
      </c>
      <c r="E24" s="232" t="str">
        <f>VLOOKUP(B24,'PA GPS 2026 '!$E$4:$V$461,4,0)</f>
        <v>N/A</v>
      </c>
      <c r="F24" s="232" t="str">
        <f>VLOOKUP(B24,'PA GPS 2026 '!$E$4:$V$461,5,0)</f>
        <v>N/A</v>
      </c>
      <c r="G24" s="232" t="str">
        <f>VLOOKUP(B24,'PA GPS 2026 '!$E$4:$V$461,8,0)</f>
        <v>N/A</v>
      </c>
      <c r="H24" s="113" t="str">
        <f>VLOOKUP(B24,'PA GPS 2026 '!$E$4:$V$461,11,0)</f>
        <v>Realizar análisis estadístico y económico (documento de análisis realizado)</v>
      </c>
      <c r="I24" s="113">
        <f>VLOOKUP(B24,'PA GPS 2026 '!$E$4:$V$461,13,0)</f>
        <v>3</v>
      </c>
      <c r="J24" s="113" t="str">
        <f>VLOOKUP(B24,'PA GPS 2026 '!$E$4:$V$461,14,0)</f>
        <v>Númerica</v>
      </c>
      <c r="K24" s="114">
        <f>VLOOKUP(B24,'PA GPS 2026 '!$E$4:$V$461,16,0)</f>
        <v>46146</v>
      </c>
      <c r="L24" s="114">
        <f>VLOOKUP(B24,'PA GPS 2026 '!$E$4:$V$461,17,0)</f>
        <v>46371</v>
      </c>
      <c r="M24" s="113" t="str">
        <f>VLOOKUP(B24,'PA GPS 2026 '!$E$4:$V$461,18,0)</f>
        <v>37-GRUPO DE TRABAJO DE ESTUDIOS ECONÓMICOS</v>
      </c>
    </row>
    <row r="25" spans="1:13" s="8" customFormat="1" ht="15.75" thickBot="1" x14ac:dyDescent="0.3">
      <c r="A25" s="133" t="str">
        <f>VLOOKUP(B25,'PA GPS 2026 '!$A$4:$D$461,4,0)</f>
        <v>Actividad propia</v>
      </c>
      <c r="B25" s="51" t="s">
        <v>917</v>
      </c>
      <c r="C25" s="233"/>
      <c r="D25" s="233" t="str">
        <f>VLOOKUP(B25,'PA GPS 2026 '!$E$4:$V$461,3,0)</f>
        <v>N/A</v>
      </c>
      <c r="E25" s="233" t="str">
        <f>VLOOKUP(B25,'PA GPS 2026 '!$E$4:$V$461,4,0)</f>
        <v>N/A</v>
      </c>
      <c r="F25" s="233" t="str">
        <f>VLOOKUP(B25,'PA GPS 2026 '!$E$4:$V$461,5,0)</f>
        <v>N/A</v>
      </c>
      <c r="G25" s="233" t="str">
        <f>VLOOKUP(B25,'PA GPS 2026 '!$E$4:$V$461,8,0)</f>
        <v>N/A</v>
      </c>
      <c r="H25" s="113" t="str">
        <f>VLOOKUP(B25,'PA GPS 2026 '!$E$4:$V$461,11,0)</f>
        <v>Realizar estudios económicos (Documentos Finales)</v>
      </c>
      <c r="I25" s="113">
        <f>VLOOKUP(B25,'PA GPS 2026 '!$E$4:$V$461,13,0)</f>
        <v>3</v>
      </c>
      <c r="J25" s="113" t="str">
        <f>VLOOKUP(B25,'PA GPS 2026 '!$E$4:$V$461,14,0)</f>
        <v>Númerica</v>
      </c>
      <c r="K25" s="114">
        <f>VLOOKUP(B25,'PA GPS 2026 '!$E$4:$V$461,16,0)</f>
        <v>46203</v>
      </c>
      <c r="L25" s="114">
        <f>VLOOKUP(B25,'PA GPS 2026 '!$E$4:$V$461,17,0)</f>
        <v>46371</v>
      </c>
      <c r="M25" s="113" t="str">
        <f>VLOOKUP(B25,'PA GPS 2026 '!$E$4:$V$461,18,0)</f>
        <v>37-GRUPO DE TRABAJO DE ESTUDIOS ECONÓMICOS</v>
      </c>
    </row>
    <row r="26" spans="1:13" ht="15.75" thickBot="1" x14ac:dyDescent="0.3">
      <c r="A26" s="133" t="str">
        <f>VLOOKUP(B26,'PA GPS 2026 '!$A$4:$D$461,4,0)</f>
        <v>Producto</v>
      </c>
      <c r="B26" s="51" t="s">
        <v>231</v>
      </c>
      <c r="C26" s="231" t="str">
        <f>VLOOKUP(B26,'PA GPS 2026 '!$E$4:$V$461,10,0)</f>
        <v>N/A</v>
      </c>
      <c r="D26" s="231" t="str">
        <f>VLOOKUP(B26,'PA GPS 2026 '!$E$4:$V$461,3,0)</f>
        <v xml:space="preserve">Fortalecer la gestión de la información, el conocimiento y la innovación para optimizar la capacidad institucional 
</v>
      </c>
      <c r="E26" s="231" t="str">
        <f>VLOOKUP(B26,'PA GPS 2026 '!$E$4:$V$461,4,0)</f>
        <v xml:space="preserve">Cumplimiento de productos del PAI asociados a Fortalecer la gestión de la información, el conocimiento y la innovación para optimizar la capacidad institucional 
</v>
      </c>
      <c r="F26" s="231" t="str">
        <f>VLOOKUP(B26,'PA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26" s="231" t="str">
        <f>VLOOKUP(B26,'PA GPS 2026 '!$E$4:$V$461,8,0)</f>
        <v>C-3599-0200-11-53105b</v>
      </c>
      <c r="H26" s="113" t="str">
        <f>VLOOKUP(B26,'PA GPS 2026 '!$E$4:$V$461,11,0)</f>
        <v>Estudio Económico con entidad externa (MinSalud) (estudios realizados)</v>
      </c>
      <c r="I26" s="113">
        <f>VLOOKUP(B26,'PA GPS 2026 '!$E$4:$V$461,13,0)</f>
        <v>1</v>
      </c>
      <c r="J26" s="113" t="str">
        <f>VLOOKUP(B26,'PA GPS 2026 '!$E$4:$V$461,14,0)</f>
        <v>Númerica</v>
      </c>
      <c r="K26" s="114">
        <f>VLOOKUP(B26,'PA GPS 2026 '!$E$4:$V$461,16,0)</f>
        <v>46037</v>
      </c>
      <c r="L26" s="114">
        <f>VLOOKUP(B26,'PA GPS 2026 '!$E$4:$V$461,17,0)</f>
        <v>46371</v>
      </c>
      <c r="M26" s="113" t="str">
        <f>VLOOKUP(B26,'PA GPS 2026 '!$E$4:$V$461,18,0)</f>
        <v>37-GRUPO DE TRABAJO DE ESTUDIOS ECONÓMICOS</v>
      </c>
    </row>
    <row r="27" spans="1:13" ht="15.75" thickBot="1" x14ac:dyDescent="0.3">
      <c r="A27" s="133" t="str">
        <f>VLOOKUP(B27,'PA GPS 2026 '!$A$4:$D$461,4,0)</f>
        <v>Actividad propia</v>
      </c>
      <c r="B27" s="51" t="s">
        <v>232</v>
      </c>
      <c r="C27" s="232"/>
      <c r="D27" s="232" t="str">
        <f>VLOOKUP(B27,'PA GPS 2026 '!$E$4:$V$461,3,0)</f>
        <v>N/A</v>
      </c>
      <c r="E27" s="232" t="str">
        <f>VLOOKUP(B27,'PA GPS 2026 '!$E$4:$V$461,4,0)</f>
        <v>N/A</v>
      </c>
      <c r="F27" s="232" t="str">
        <f>VLOOKUP(B27,'PA GPS 2026 '!$E$4:$V$461,5,0)</f>
        <v>N/A</v>
      </c>
      <c r="G27" s="232" t="str">
        <f>VLOOKUP(B27,'PA GPS 2026 '!$E$4:$V$461,8,0)</f>
        <v>N/A</v>
      </c>
      <c r="H27" s="113" t="str">
        <f>VLOOKUP(B27,'PA GPS 2026 '!$E$4:$V$461,11,0)</f>
        <v>Realizar mesa de trabajo (acta de mesa de trabajo)</v>
      </c>
      <c r="I27" s="113">
        <f>VLOOKUP(B27,'PA GPS 2026 '!$E$4:$V$461,13,0)</f>
        <v>1</v>
      </c>
      <c r="J27" s="113" t="str">
        <f>VLOOKUP(B27,'PA GPS 2026 '!$E$4:$V$461,14,0)</f>
        <v>Númerica</v>
      </c>
      <c r="K27" s="114">
        <f>VLOOKUP(B27,'PA GPS 2026 '!$E$4:$V$461,16,0)</f>
        <v>46037</v>
      </c>
      <c r="L27" s="114">
        <f>VLOOKUP(B27,'PA GPS 2026 '!$E$4:$V$461,17,0)</f>
        <v>46265</v>
      </c>
      <c r="M27" s="113" t="str">
        <f>VLOOKUP(B27,'PA GPS 2026 '!$E$4:$V$461,18,0)</f>
        <v>37-GRUPO DE TRABAJO DE ESTUDIOS ECONÓMICOS</v>
      </c>
    </row>
    <row r="28" spans="1:13" ht="15.75" thickBot="1" x14ac:dyDescent="0.3">
      <c r="A28" s="133" t="str">
        <f>VLOOKUP(B28,'PA GPS 2026 '!$A$4:$D$461,4,0)</f>
        <v>Actividad propia</v>
      </c>
      <c r="B28" s="51" t="s">
        <v>233</v>
      </c>
      <c r="C28" s="232"/>
      <c r="D28" s="232" t="str">
        <f>VLOOKUP(B28,'PA GPS 2026 '!$E$4:$V$461,3,0)</f>
        <v>N/A</v>
      </c>
      <c r="E28" s="232" t="str">
        <f>VLOOKUP(B28,'PA GPS 2026 '!$E$4:$V$461,4,0)</f>
        <v>N/A</v>
      </c>
      <c r="F28" s="232" t="str">
        <f>VLOOKUP(B28,'PA GPS 2026 '!$E$4:$V$461,5,0)</f>
        <v>N/A</v>
      </c>
      <c r="G28" s="232" t="str">
        <f>VLOOKUP(B28,'PA GPS 2026 '!$E$4:$V$461,8,0)</f>
        <v>N/A</v>
      </c>
      <c r="H28" s="113" t="str">
        <f>VLOOKUP(B28,'PA GPS 2026 '!$E$4:$V$461,11,0)</f>
        <v>Elaborar Ficha técnica (Ficha técnica)</v>
      </c>
      <c r="I28" s="113">
        <f>VLOOKUP(B28,'PA GPS 2026 '!$E$4:$V$461,13,0)</f>
        <v>1</v>
      </c>
      <c r="J28" s="113" t="str">
        <f>VLOOKUP(B28,'PA GPS 2026 '!$E$4:$V$461,14,0)</f>
        <v>Númerica</v>
      </c>
      <c r="K28" s="114">
        <f>VLOOKUP(B28,'PA GPS 2026 '!$E$4:$V$461,16,0)</f>
        <v>46037</v>
      </c>
      <c r="L28" s="114">
        <f>VLOOKUP(B28,'PA GPS 2026 '!$E$4:$V$461,17,0)</f>
        <v>46265</v>
      </c>
      <c r="M28" s="113" t="str">
        <f>VLOOKUP(B28,'PA GPS 2026 '!$E$4:$V$461,18,0)</f>
        <v>37-GRUPO DE TRABAJO DE ESTUDIOS ECONÓMICOS</v>
      </c>
    </row>
    <row r="29" spans="1:13" ht="15.75" thickBot="1" x14ac:dyDescent="0.3">
      <c r="A29" s="133" t="str">
        <f>VLOOKUP(B29,'PA GPS 2026 '!$A$4:$D$461,4,0)</f>
        <v>Actividad propia</v>
      </c>
      <c r="B29" s="51" t="s">
        <v>924</v>
      </c>
      <c r="C29" s="232"/>
      <c r="D29" s="232" t="str">
        <f>VLOOKUP(B29,'PA GPS 2026 '!$E$4:$V$461,3,0)</f>
        <v>N/A</v>
      </c>
      <c r="E29" s="232" t="str">
        <f>VLOOKUP(B29,'PA GPS 2026 '!$E$4:$V$461,4,0)</f>
        <v>N/A</v>
      </c>
      <c r="F29" s="232" t="str">
        <f>VLOOKUP(B29,'PA GPS 2026 '!$E$4:$V$461,5,0)</f>
        <v>N/A</v>
      </c>
      <c r="G29" s="232" t="str">
        <f>VLOOKUP(B29,'PA GPS 2026 '!$E$4:$V$461,8,0)</f>
        <v>N/A</v>
      </c>
      <c r="H29" s="113" t="str">
        <f>VLOOKUP(B29,'PA GPS 2026 '!$E$4:$V$461,11,0)</f>
        <v>Realizar Marco teórico (marco teórico)</v>
      </c>
      <c r="I29" s="113">
        <f>VLOOKUP(B29,'PA GPS 2026 '!$E$4:$V$461,13,0)</f>
        <v>1</v>
      </c>
      <c r="J29" s="113" t="str">
        <f>VLOOKUP(B29,'PA GPS 2026 '!$E$4:$V$461,14,0)</f>
        <v>Númerica</v>
      </c>
      <c r="K29" s="114">
        <f>VLOOKUP(B29,'PA GPS 2026 '!$E$4:$V$461,16,0)</f>
        <v>46037</v>
      </c>
      <c r="L29" s="114">
        <f>VLOOKUP(B29,'PA GPS 2026 '!$E$4:$V$461,17,0)</f>
        <v>46325</v>
      </c>
      <c r="M29" s="113" t="str">
        <f>VLOOKUP(B29,'PA GPS 2026 '!$E$4:$V$461,18,0)</f>
        <v>37-GRUPO DE TRABAJO DE ESTUDIOS ECONÓMICOS</v>
      </c>
    </row>
    <row r="30" spans="1:13" ht="15.75" thickBot="1" x14ac:dyDescent="0.3">
      <c r="A30" s="133" t="str">
        <f>VLOOKUP(B30,'PA GPS 2026 '!$A$4:$D$461,4,0)</f>
        <v>Actividad propia</v>
      </c>
      <c r="B30" s="51" t="s">
        <v>926</v>
      </c>
      <c r="C30" s="232"/>
      <c r="D30" s="232" t="str">
        <f>VLOOKUP(B30,'PA GPS 2026 '!$E$4:$V$461,3,0)</f>
        <v>N/A</v>
      </c>
      <c r="E30" s="232" t="str">
        <f>VLOOKUP(B30,'PA GPS 2026 '!$E$4:$V$461,4,0)</f>
        <v>N/A</v>
      </c>
      <c r="F30" s="232" t="str">
        <f>VLOOKUP(B30,'PA GPS 2026 '!$E$4:$V$461,5,0)</f>
        <v>N/A</v>
      </c>
      <c r="G30" s="232" t="str">
        <f>VLOOKUP(B30,'PA GPS 2026 '!$E$4:$V$461,8,0)</f>
        <v>N/A</v>
      </c>
      <c r="H30" s="113" t="str">
        <f>VLOOKUP(B30,'PA GPS 2026 '!$E$4:$V$461,11,0)</f>
        <v>Consolidar Base de datos (Bases de datos)</v>
      </c>
      <c r="I30" s="113">
        <f>VLOOKUP(B30,'PA GPS 2026 '!$E$4:$V$461,13,0)</f>
        <v>1</v>
      </c>
      <c r="J30" s="113" t="str">
        <f>VLOOKUP(B30,'PA GPS 2026 '!$E$4:$V$461,14,0)</f>
        <v>Númerica</v>
      </c>
      <c r="K30" s="114">
        <f>VLOOKUP(B30,'PA GPS 2026 '!$E$4:$V$461,16,0)</f>
        <v>46037</v>
      </c>
      <c r="L30" s="114">
        <f>VLOOKUP(B30,'PA GPS 2026 '!$E$4:$V$461,17,0)</f>
        <v>46325</v>
      </c>
      <c r="M30" s="113" t="str">
        <f>VLOOKUP(B30,'PA GPS 2026 '!$E$4:$V$461,18,0)</f>
        <v>37-GRUPO DE TRABAJO DE ESTUDIOS ECONÓMICOS</v>
      </c>
    </row>
    <row r="31" spans="1:13" s="8" customFormat="1" ht="26.25" thickBot="1" x14ac:dyDescent="0.3">
      <c r="A31" s="133" t="str">
        <f>VLOOKUP(B31,'PA GPS 2026 '!$A$4:$D$461,4,0)</f>
        <v>Actividad propia</v>
      </c>
      <c r="B31" s="51" t="s">
        <v>928</v>
      </c>
      <c r="C31" s="232"/>
      <c r="D31" s="232" t="str">
        <f>VLOOKUP(B31,'PA GPS 2026 '!$E$4:$V$461,3,0)</f>
        <v>N/A</v>
      </c>
      <c r="E31" s="232" t="str">
        <f>VLOOKUP(B31,'PA GPS 2026 '!$E$4:$V$461,4,0)</f>
        <v>N/A</v>
      </c>
      <c r="F31" s="232" t="str">
        <f>VLOOKUP(B31,'PA GPS 2026 '!$E$4:$V$461,5,0)</f>
        <v>N/A</v>
      </c>
      <c r="G31" s="232" t="str">
        <f>VLOOKUP(B31,'PA GPS 2026 '!$E$4:$V$461,8,0)</f>
        <v>N/A</v>
      </c>
      <c r="H31" s="113" t="str">
        <f>VLOOKUP(B31,'PA GPS 2026 '!$E$4:$V$461,11,0)</f>
        <v>Realizar análisis estadístico y económico (documento de análisis realizado)</v>
      </c>
      <c r="I31" s="113">
        <f>VLOOKUP(B31,'PA GPS 2026 '!$E$4:$V$461,13,0)</f>
        <v>1</v>
      </c>
      <c r="J31" s="113" t="str">
        <f>VLOOKUP(B31,'PA GPS 2026 '!$E$4:$V$461,14,0)</f>
        <v>Númerica</v>
      </c>
      <c r="K31" s="114">
        <f>VLOOKUP(B31,'PA GPS 2026 '!$E$4:$V$461,16,0)</f>
        <v>46037</v>
      </c>
      <c r="L31" s="114">
        <f>VLOOKUP(B31,'PA GPS 2026 '!$E$4:$V$461,17,0)</f>
        <v>46371</v>
      </c>
      <c r="M31" s="113" t="str">
        <f>VLOOKUP(B31,'PA GPS 2026 '!$E$4:$V$461,18,0)</f>
        <v>37-GRUPO DE TRABAJO DE ESTUDIOS ECONÓMICOS</v>
      </c>
    </row>
    <row r="32" spans="1:13" ht="15.75" thickBot="1" x14ac:dyDescent="0.3">
      <c r="A32" s="133" t="str">
        <f>VLOOKUP(B32,'PA GPS 2026 '!$A$4:$D$461,4,0)</f>
        <v>Actividad propia</v>
      </c>
      <c r="B32" s="51" t="s">
        <v>930</v>
      </c>
      <c r="C32" s="233"/>
      <c r="D32" s="233" t="str">
        <f>VLOOKUP(B32,'PA GPS 2026 '!$E$4:$V$461,3,0)</f>
        <v>N/A</v>
      </c>
      <c r="E32" s="233" t="str">
        <f>VLOOKUP(B32,'PA GPS 2026 '!$E$4:$V$461,4,0)</f>
        <v>N/A</v>
      </c>
      <c r="F32" s="233" t="str">
        <f>VLOOKUP(B32,'PA GPS 2026 '!$E$4:$V$461,5,0)</f>
        <v>N/A</v>
      </c>
      <c r="G32" s="233" t="str">
        <f>VLOOKUP(B32,'PA GPS 2026 '!$E$4:$V$461,8,0)</f>
        <v>N/A</v>
      </c>
      <c r="H32" s="113" t="str">
        <f>VLOOKUP(B32,'PA GPS 2026 '!$E$4:$V$461,11,0)</f>
        <v>Realizar estudios económicos (Documentos Finales)</v>
      </c>
      <c r="I32" s="113">
        <f>VLOOKUP(B32,'PA GPS 2026 '!$E$4:$V$461,13,0)</f>
        <v>1</v>
      </c>
      <c r="J32" s="113" t="str">
        <f>VLOOKUP(B32,'PA GPS 2026 '!$E$4:$V$461,14,0)</f>
        <v>Númerica</v>
      </c>
      <c r="K32" s="114">
        <f>VLOOKUP(B32,'PA GPS 2026 '!$E$4:$V$461,16,0)</f>
        <v>46037</v>
      </c>
      <c r="L32" s="114">
        <f>VLOOKUP(B32,'PA GPS 2026 '!$E$4:$V$461,17,0)</f>
        <v>46371</v>
      </c>
      <c r="M32" s="113" t="str">
        <f>VLOOKUP(B32,'PA GPS 2026 '!$E$4:$V$461,18,0)</f>
        <v>37-GRUPO DE TRABAJO DE ESTUDIOS ECONÓMICOS</v>
      </c>
    </row>
    <row r="33" spans="1:13" ht="26.25" thickBot="1" x14ac:dyDescent="0.3">
      <c r="A33" s="133" t="str">
        <f>VLOOKUP(B33,'PA GPS 2026 '!$A$4:$D$461,4,0)</f>
        <v>Producto</v>
      </c>
      <c r="B33" s="51" t="s">
        <v>234</v>
      </c>
      <c r="C33" s="231" t="str">
        <f>VLOOKUP(B33,'PA GPS 2026 '!$E$4:$V$461,10,0)</f>
        <v>PND - 5-31-5-b- Convergencia regional - Entidades públicas territoriales y nacionales fortalecidas</v>
      </c>
      <c r="D33" s="231" t="str">
        <f>VLOOKUP(B33,'PA GPS 2026 '!$E$4:$V$461,3,0)</f>
        <v xml:space="preserve">Fortalecer la gestión de la información, el conocimiento y la innovación para optimizar la capacidad institucional 
</v>
      </c>
      <c r="E33" s="231" t="str">
        <f>VLOOKUP(B33,'PA GPS 2026 '!$E$4:$V$461,4,0)</f>
        <v xml:space="preserve">Cumplimiento de productos del PAI asociados a Fortalecer la gestión de la información, el conocimiento y la innovación para optimizar la capacidad institucional 
</v>
      </c>
      <c r="F33" s="231" t="str">
        <f>VLOOKUP(B33,'PA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3" s="231" t="str">
        <f>VLOOKUP(B33,'PA GPS 2026 '!$E$4:$V$461,8,0)</f>
        <v>C-3599-0200-11-53105b</v>
      </c>
      <c r="H33" s="113" t="str">
        <f>VLOOKUP(B33,'PA GPS 2026 '!$E$4:$V$461,11,0)</f>
        <v>Boletín de Noticias Económicas realizados y divulgados (Boletines de noticias Económicas)</v>
      </c>
      <c r="I33" s="113">
        <f>VLOOKUP(B33,'PA GPS 2026 '!$E$4:$V$461,13,0)</f>
        <v>11</v>
      </c>
      <c r="J33" s="113" t="str">
        <f>VLOOKUP(B33,'PA GPS 2026 '!$E$4:$V$461,14,0)</f>
        <v>Númerica</v>
      </c>
      <c r="K33" s="114">
        <f>VLOOKUP(B33,'PA GPS 2026 '!$E$4:$V$461,16,0)</f>
        <v>46038</v>
      </c>
      <c r="L33" s="114">
        <f>VLOOKUP(B33,'PA GPS 2026 '!$E$4:$V$461,17,0)</f>
        <v>46377</v>
      </c>
      <c r="M33" s="113" t="str">
        <f>VLOOKUP(B33,'PA GPS 2026 '!$E$4:$V$461,18,0)</f>
        <v>100-SECRETARIA GENERAL;
37-GRUPO DE TRABAJO DE ESTUDIOS ECONÓMICOS</v>
      </c>
    </row>
    <row r="34" spans="1:13" ht="15.75" thickBot="1" x14ac:dyDescent="0.3">
      <c r="A34" s="133" t="str">
        <f>VLOOKUP(B34,'PA GPS 2026 '!$A$4:$D$461,4,0)</f>
        <v>Actividad propia</v>
      </c>
      <c r="B34" s="51" t="s">
        <v>235</v>
      </c>
      <c r="C34" s="232"/>
      <c r="D34" s="232" t="str">
        <f>VLOOKUP(B34,'PA GPS 2026 '!$E$4:$V$461,3,0)</f>
        <v>N/A</v>
      </c>
      <c r="E34" s="232" t="str">
        <f>VLOOKUP(B34,'PA GPS 2026 '!$E$4:$V$461,4,0)</f>
        <v>N/A</v>
      </c>
      <c r="F34" s="232" t="str">
        <f>VLOOKUP(B34,'PA GPS 2026 '!$E$4:$V$461,5,0)</f>
        <v>N/A</v>
      </c>
      <c r="G34" s="232" t="str">
        <f>VLOOKUP(B34,'PA GPS 2026 '!$E$4:$V$461,8,0)</f>
        <v>N/A</v>
      </c>
      <c r="H34" s="113" t="str">
        <f>VLOOKUP(B34,'PA GPS 2026 '!$E$4:$V$461,11,0)</f>
        <v>Desarrollar el boceto de boletín (bocetos )</v>
      </c>
      <c r="I34" s="113">
        <f>VLOOKUP(B34,'PA GPS 2026 '!$E$4:$V$461,13,0)</f>
        <v>11</v>
      </c>
      <c r="J34" s="113" t="str">
        <f>VLOOKUP(B34,'PA GPS 2026 '!$E$4:$V$461,14,0)</f>
        <v>Númerica</v>
      </c>
      <c r="K34" s="114">
        <f>VLOOKUP(B34,'PA GPS 2026 '!$E$4:$V$461,16,0)</f>
        <v>46038</v>
      </c>
      <c r="L34" s="114">
        <f>VLOOKUP(B34,'PA GPS 2026 '!$E$4:$V$461,17,0)</f>
        <v>46377</v>
      </c>
      <c r="M34" s="113" t="str">
        <f>VLOOKUP(B34,'PA GPS 2026 '!$E$4:$V$461,18,0)</f>
        <v>37-GRUPO DE TRABAJO DE ESTUDIOS ECONÓMICOS</v>
      </c>
    </row>
    <row r="35" spans="1:13" ht="26.25" thickBot="1" x14ac:dyDescent="0.3">
      <c r="A35" s="133" t="str">
        <f>VLOOKUP(B35,'PA GPS 2026 '!$A$4:$D$461,4,0)</f>
        <v>Actividad propia</v>
      </c>
      <c r="B35" s="51" t="s">
        <v>236</v>
      </c>
      <c r="C35" s="233"/>
      <c r="D35" s="233" t="str">
        <f>VLOOKUP(B35,'PA GPS 2026 '!$E$4:$V$461,3,0)</f>
        <v>N/A</v>
      </c>
      <c r="E35" s="233" t="str">
        <f>VLOOKUP(B35,'PA GPS 2026 '!$E$4:$V$461,4,0)</f>
        <v>N/A</v>
      </c>
      <c r="F35" s="233" t="str">
        <f>VLOOKUP(B35,'PA GPS 2026 '!$E$4:$V$461,5,0)</f>
        <v>N/A</v>
      </c>
      <c r="G35" s="233" t="str">
        <f>VLOOKUP(B35,'PA GPS 2026 '!$E$4:$V$461,8,0)</f>
        <v>N/A</v>
      </c>
      <c r="H35" s="113" t="str">
        <f>VLOOKUP(B35,'PA GPS 2026 '!$E$4:$V$461,11,0)</f>
        <v>Divulgar mensualmente el boletín (capturas de pantalla/correos )</v>
      </c>
      <c r="I35" s="113">
        <f>VLOOKUP(B35,'PA GPS 2026 '!$E$4:$V$461,13,0)</f>
        <v>11</v>
      </c>
      <c r="J35" s="113" t="str">
        <f>VLOOKUP(B35,'PA GPS 2026 '!$E$4:$V$461,14,0)</f>
        <v>Númerica</v>
      </c>
      <c r="K35" s="114">
        <f>VLOOKUP(B35,'PA GPS 2026 '!$E$4:$V$461,16,0)</f>
        <v>46038</v>
      </c>
      <c r="L35" s="114">
        <f>VLOOKUP(B35,'PA GPS 2026 '!$E$4:$V$461,17,0)</f>
        <v>46377</v>
      </c>
      <c r="M35" s="113" t="str">
        <f>VLOOKUP(B35,'PA GPS 2026 '!$E$4:$V$461,18,0)</f>
        <v>100-SECRETARIA GENERAL;
37-GRUPO DE TRABAJO DE ESTUDIOS ECONÓMICOS</v>
      </c>
    </row>
    <row r="36" spans="1:13" ht="26.25" thickBot="1" x14ac:dyDescent="0.3">
      <c r="A36" s="133" t="str">
        <f>VLOOKUP(B36,'PA GPS 2026 '!$A$4:$D$461,4,0)</f>
        <v>Producto</v>
      </c>
      <c r="B36" s="51" t="s">
        <v>237</v>
      </c>
      <c r="C36" s="231" t="str">
        <f>VLOOKUP(B36,'PA GPS 2026 '!$E$4:$V$461,10,0)</f>
        <v>PND - 5-31-5-b- Convergencia regional - Entidades públicas territoriales y nacionales fortalecidas</v>
      </c>
      <c r="D36" s="231" t="str">
        <f>VLOOKUP(B36,'PA GPS 2026 '!$E$4:$V$461,3,0)</f>
        <v xml:space="preserve">Fortalecer la gestión de la información, el conocimiento y la innovación para optimizar la capacidad institucional 
</v>
      </c>
      <c r="E36" s="231" t="str">
        <f>VLOOKUP(B36,'PA GPS 2026 '!$E$4:$V$461,4,0)</f>
        <v xml:space="preserve">Cumplimiento de productos del PAI asociados a Fortalecer la gestión de la información, el conocimiento y la innovación para optimizar la capacidad institucional 
</v>
      </c>
      <c r="F36" s="231" t="str">
        <f>VLOOKUP(B36,'PA GPS 2026 '!$E$4:$V$461,5,0)</f>
        <v>1-Generación de oportunidades de cooperación y fortalecimiento de existentes con grupos de interés y de valor.-2-Reconocimiento nacional e internacional de la SIC. -4-Optimización de capacidades tecnológicas que promuevan la oferta de programas misionales con enfoque preventivo, diferencial y territorial. -5-Direccionamiento de la oferta institucional con productos y/o servicios con enfoque preventivo, diferencial y territorial. -6-Optimización, ampliación y fortalecimiento del talento humano y las capacidades técnicas, incentivando la capacitación, la permanencia y la socialización del conocimiento. -7-Fortalecimiento e implementación de infraestructura, herramientas e información estadística y tecnológica. -8-N/A</v>
      </c>
      <c r="G36" s="231" t="str">
        <f>VLOOKUP(B36,'PA GPS 2026 '!$E$4:$V$461,8,0)</f>
        <v>C-3599-0200-11-53105b</v>
      </c>
      <c r="H36" s="113" t="str">
        <f>VLOOKUP(B36,'PA GPS 2026 '!$E$4:$V$461,11,0)</f>
        <v>Análisis Económicos Internos – aprobados o solicitados por el Despacho (análisis económicos aprobados)</v>
      </c>
      <c r="I36" s="113">
        <f>VLOOKUP(B36,'PA GPS 2026 '!$E$4:$V$461,13,0)</f>
        <v>15</v>
      </c>
      <c r="J36" s="113" t="str">
        <f>VLOOKUP(B36,'PA GPS 2026 '!$E$4:$V$461,14,0)</f>
        <v>Númerica</v>
      </c>
      <c r="K36" s="114">
        <f>VLOOKUP(B36,'PA GPS 2026 '!$E$4:$V$461,16,0)</f>
        <v>46034</v>
      </c>
      <c r="L36" s="114">
        <f>VLOOKUP(B36,'PA GPS 2026 '!$E$4:$V$461,17,0)</f>
        <v>46377</v>
      </c>
      <c r="M36" s="113" t="str">
        <f>VLOOKUP(B36,'PA GPS 2026 '!$E$4:$V$461,18,0)</f>
        <v>37-GRUPO DE TRABAJO DE ESTUDIOS ECONÓMICOS</v>
      </c>
    </row>
    <row r="37" spans="1:13" ht="15.75" thickBot="1" x14ac:dyDescent="0.3">
      <c r="A37" s="133" t="str">
        <f>VLOOKUP(B37,'PA GPS 2026 '!$A$4:$D$461,4,0)</f>
        <v>Actividad propia</v>
      </c>
      <c r="B37" s="51" t="s">
        <v>238</v>
      </c>
      <c r="C37" s="232"/>
      <c r="D37" s="232" t="str">
        <f>VLOOKUP(B37,'PA GPS 2026 '!$E$4:$V$461,3,0)</f>
        <v>N/A</v>
      </c>
      <c r="E37" s="232" t="str">
        <f>VLOOKUP(B37,'PA GPS 2026 '!$E$4:$V$461,4,0)</f>
        <v>N/A</v>
      </c>
      <c r="F37" s="232" t="str">
        <f>VLOOKUP(B37,'PA GPS 2026 '!$E$4:$V$461,5,0)</f>
        <v>N/A</v>
      </c>
      <c r="G37" s="232" t="str">
        <f>VLOOKUP(B37,'PA GPS 2026 '!$E$4:$V$461,8,0)</f>
        <v>N/A</v>
      </c>
      <c r="H37" s="113" t="str">
        <f>VLOOKUP(B37,'PA GPS 2026 '!$E$4:$V$461,11,0)</f>
        <v>Solicitudes de análisis (lista inicial)</v>
      </c>
      <c r="I37" s="113">
        <f>VLOOKUP(B37,'PA GPS 2026 '!$E$4:$V$461,13,0)</f>
        <v>1</v>
      </c>
      <c r="J37" s="113" t="str">
        <f>VLOOKUP(B37,'PA GPS 2026 '!$E$4:$V$461,14,0)</f>
        <v>Númerica</v>
      </c>
      <c r="K37" s="114">
        <f>VLOOKUP(B37,'PA GPS 2026 '!$E$4:$V$461,16,0)</f>
        <v>46034</v>
      </c>
      <c r="L37" s="114">
        <f>VLOOKUP(B37,'PA GPS 2026 '!$E$4:$V$461,17,0)</f>
        <v>46096</v>
      </c>
      <c r="M37" s="113" t="str">
        <f>VLOOKUP(B37,'PA GPS 2026 '!$E$4:$V$461,18,0)</f>
        <v>37-GRUPO DE TRABAJO DE ESTUDIOS ECONÓMICOS</v>
      </c>
    </row>
    <row r="38" spans="1:13" s="8" customFormat="1" ht="15.75" thickBot="1" x14ac:dyDescent="0.3">
      <c r="A38" s="133" t="str">
        <f>VLOOKUP(B38,'PA GPS 2026 '!$A$4:$D$461,4,0)</f>
        <v>Actividad propia</v>
      </c>
      <c r="B38" s="51" t="s">
        <v>239</v>
      </c>
      <c r="C38" s="232"/>
      <c r="D38" s="232" t="str">
        <f>VLOOKUP(B38,'PA GPS 2026 '!$E$4:$V$461,3,0)</f>
        <v>N/A</v>
      </c>
      <c r="E38" s="232" t="str">
        <f>VLOOKUP(B38,'PA GPS 2026 '!$E$4:$V$461,4,0)</f>
        <v>N/A</v>
      </c>
      <c r="F38" s="232" t="str">
        <f>VLOOKUP(B38,'PA GPS 2026 '!$E$4:$V$461,5,0)</f>
        <v>N/A</v>
      </c>
      <c r="G38" s="232" t="str">
        <f>VLOOKUP(B38,'PA GPS 2026 '!$E$4:$V$461,8,0)</f>
        <v>N/A</v>
      </c>
      <c r="H38" s="113" t="str">
        <f>VLOOKUP(B38,'PA GPS 2026 '!$E$4:$V$461,11,0)</f>
        <v>Realizar mesa de trabajo – desarrollo estratégico (actas)</v>
      </c>
      <c r="I38" s="113">
        <f>VLOOKUP(B38,'PA GPS 2026 '!$E$4:$V$461,13,0)</f>
        <v>15</v>
      </c>
      <c r="J38" s="113" t="str">
        <f>VLOOKUP(B38,'PA GPS 2026 '!$E$4:$V$461,14,0)</f>
        <v>Númerica</v>
      </c>
      <c r="K38" s="114">
        <f>VLOOKUP(B38,'PA GPS 2026 '!$E$4:$V$461,16,0)</f>
        <v>46037</v>
      </c>
      <c r="L38" s="114">
        <f>VLOOKUP(B38,'PA GPS 2026 '!$E$4:$V$461,17,0)</f>
        <v>46377</v>
      </c>
      <c r="M38" s="113" t="str">
        <f>VLOOKUP(B38,'PA GPS 2026 '!$E$4:$V$461,18,0)</f>
        <v>37-GRUPO DE TRABAJO DE ESTUDIOS ECONÓMICOS</v>
      </c>
    </row>
    <row r="39" spans="1:13" ht="15.75" thickBot="1" x14ac:dyDescent="0.3">
      <c r="A39" s="133" t="str">
        <f>VLOOKUP(B39,'PA GPS 2026 '!$A$4:$D$461,4,0)</f>
        <v>Actividad propia</v>
      </c>
      <c r="B39" s="51" t="s">
        <v>240</v>
      </c>
      <c r="C39" s="232"/>
      <c r="D39" s="232" t="str">
        <f>VLOOKUP(B39,'PA GPS 2026 '!$E$4:$V$461,3,0)</f>
        <v>N/A</v>
      </c>
      <c r="E39" s="232" t="str">
        <f>VLOOKUP(B39,'PA GPS 2026 '!$E$4:$V$461,4,0)</f>
        <v>N/A</v>
      </c>
      <c r="F39" s="232" t="str">
        <f>VLOOKUP(B39,'PA GPS 2026 '!$E$4:$V$461,5,0)</f>
        <v>N/A</v>
      </c>
      <c r="G39" s="232" t="str">
        <f>VLOOKUP(B39,'PA GPS 2026 '!$E$4:$V$461,8,0)</f>
        <v>N/A</v>
      </c>
      <c r="H39" s="113" t="str">
        <f>VLOOKUP(B39,'PA GPS 2026 '!$E$4:$V$461,11,0)</f>
        <v>Elaborar fichas técnicas (fichas técnicas elaboradas)</v>
      </c>
      <c r="I39" s="113">
        <f>VLOOKUP(B39,'PA GPS 2026 '!$E$4:$V$461,13,0)</f>
        <v>15</v>
      </c>
      <c r="J39" s="113" t="str">
        <f>VLOOKUP(B39,'PA GPS 2026 '!$E$4:$V$461,14,0)</f>
        <v>Númerica</v>
      </c>
      <c r="K39" s="114">
        <f>VLOOKUP(B39,'PA GPS 2026 '!$E$4:$V$461,16,0)</f>
        <v>46037</v>
      </c>
      <c r="L39" s="114">
        <f>VLOOKUP(B39,'PA GPS 2026 '!$E$4:$V$461,17,0)</f>
        <v>46377</v>
      </c>
      <c r="M39" s="113" t="str">
        <f>VLOOKUP(B39,'PA GPS 2026 '!$E$4:$V$461,18,0)</f>
        <v>37-GRUPO DE TRABAJO DE ESTUDIOS ECONÓMICOS</v>
      </c>
    </row>
    <row r="40" spans="1:13" ht="26.25" thickBot="1" x14ac:dyDescent="0.3">
      <c r="A40" s="133" t="str">
        <f>VLOOKUP(B40,'PA GPS 2026 '!$A$4:$D$461,4,0)</f>
        <v>Actividad propia</v>
      </c>
      <c r="B40" s="51" t="s">
        <v>241</v>
      </c>
      <c r="C40" s="232"/>
      <c r="D40" s="232" t="str">
        <f>VLOOKUP(B40,'PA GPS 2026 '!$E$4:$V$461,3,0)</f>
        <v>N/A</v>
      </c>
      <c r="E40" s="232" t="str">
        <f>VLOOKUP(B40,'PA GPS 2026 '!$E$4:$V$461,4,0)</f>
        <v>N/A</v>
      </c>
      <c r="F40" s="232" t="str">
        <f>VLOOKUP(B40,'PA GPS 2026 '!$E$4:$V$461,5,0)</f>
        <v>N/A</v>
      </c>
      <c r="G40" s="232" t="str">
        <f>VLOOKUP(B40,'PA GPS 2026 '!$E$4:$V$461,8,0)</f>
        <v>N/A</v>
      </c>
      <c r="H40" s="113" t="str">
        <f>VLOOKUP(B40,'PA GPS 2026 '!$E$4:$V$461,11,0)</f>
        <v>Elaborar documentos solicitados en versión final (Documentos en versión final)</v>
      </c>
      <c r="I40" s="113">
        <f>VLOOKUP(B40,'PA GPS 2026 '!$E$4:$V$461,13,0)</f>
        <v>15</v>
      </c>
      <c r="J40" s="113" t="str">
        <f>VLOOKUP(B40,'PA GPS 2026 '!$E$4:$V$461,14,0)</f>
        <v>Númerica</v>
      </c>
      <c r="K40" s="114">
        <f>VLOOKUP(B40,'PA GPS 2026 '!$E$4:$V$461,16,0)</f>
        <v>46037</v>
      </c>
      <c r="L40" s="114">
        <f>VLOOKUP(B40,'PA GPS 2026 '!$E$4:$V$461,17,0)</f>
        <v>46377</v>
      </c>
      <c r="M40" s="113" t="str">
        <f>VLOOKUP(B40,'PA GPS 2026 '!$E$4:$V$461,18,0)</f>
        <v>37-GRUPO DE TRABAJO DE ESTUDIOS ECONÓMICOS</v>
      </c>
    </row>
    <row r="41" spans="1:13" ht="15.75" thickBot="1" x14ac:dyDescent="0.3">
      <c r="A41" s="133" t="str">
        <f>VLOOKUP(B41,'PA GPS 2026 '!$A$4:$D$461,4,0)</f>
        <v>Actividad propia</v>
      </c>
      <c r="B41" s="51" t="s">
        <v>242</v>
      </c>
      <c r="C41" s="233"/>
      <c r="D41" s="233" t="str">
        <f>VLOOKUP(B41,'PA GPS 2026 '!$E$4:$V$461,3,0)</f>
        <v>N/A</v>
      </c>
      <c r="E41" s="233" t="str">
        <f>VLOOKUP(B41,'PA GPS 2026 '!$E$4:$V$461,4,0)</f>
        <v>N/A</v>
      </c>
      <c r="F41" s="233" t="str">
        <f>VLOOKUP(B41,'PA GPS 2026 '!$E$4:$V$461,5,0)</f>
        <v>N/A</v>
      </c>
      <c r="G41" s="233" t="str">
        <f>VLOOKUP(B41,'PA GPS 2026 '!$E$4:$V$461,8,0)</f>
        <v>N/A</v>
      </c>
      <c r="H41" s="113" t="str">
        <f>VLOOKUP(B41,'PA GPS 2026 '!$E$4:$V$461,11,0)</f>
        <v>Realizar seguimiento se avance a solicitudes (informe de seguimiento)</v>
      </c>
      <c r="I41" s="113">
        <f>VLOOKUP(B41,'PA GPS 2026 '!$E$4:$V$461,13,0)</f>
        <v>100</v>
      </c>
      <c r="J41" s="113" t="str">
        <f>VLOOKUP(B41,'PA GPS 2026 '!$E$4:$V$461,14,0)</f>
        <v>Porcentual</v>
      </c>
      <c r="K41" s="114">
        <f>VLOOKUP(B41,'PA GPS 2026 '!$E$4:$V$461,16,0)</f>
        <v>46037</v>
      </c>
      <c r="L41" s="114">
        <f>VLOOKUP(B41,'PA GPS 2026 '!$E$4:$V$461,17,0)</f>
        <v>46377</v>
      </c>
      <c r="M41" s="113" t="str">
        <f>VLOOKUP(B41,'PA GPS 2026 '!$E$4:$V$461,18,0)</f>
        <v>37-GRUPO DE TRABAJO DE ESTUDIOS ECONÓMICOS</v>
      </c>
    </row>
    <row r="42" spans="1:13" ht="77.25" thickBot="1" x14ac:dyDescent="0.3">
      <c r="A42" s="133" t="str">
        <f>VLOOKUP(B42,'PA GPS 2026 '!$A$4:$D$461,4,0)</f>
        <v>Producto</v>
      </c>
      <c r="B42" s="51" t="s">
        <v>443</v>
      </c>
      <c r="C42" s="231" t="str">
        <f>VLOOKUP(B42,'PA GPS 2026 '!$E$4:$V$461,10,0)</f>
        <v>PND - 4-04-1-c- Transformación productiva, internacionalización y acción climática - Políticas de competencia, consumidor e infraestructura de la calidad modernas</v>
      </c>
      <c r="D42" s="231" t="str">
        <f>VLOOKUP(B42,'PA GPS 2026 '!$E$4:$V$461,3,0)</f>
        <v xml:space="preserve">Promover el enfoque preventivo, diferencial y territorial en el que hacer misional de la entidad 
</v>
      </c>
      <c r="E42" s="231" t="str">
        <f>VLOOKUP(B42,'PA GPS 2026 '!$E$4:$V$461,4,0)</f>
        <v xml:space="preserve">Cumplimiento de productos del PAI asociados a Promover el enfoque preventivo, diferencial y territorial en el que hacer misional de la entidad 
</v>
      </c>
      <c r="F42" s="231" t="str">
        <f>VLOOKUP(B42,'PA GPS 2026 '!$E$4:$V$461,5,0)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2" s="231" t="str">
        <f>VLOOKUP(B42,'PA GPS 2026 '!$E$4:$V$461,8,0)</f>
        <v>FUNCIONAMIENTO</v>
      </c>
      <c r="H42" s="113" t="str">
        <f>VLOOKUP(B42,'PA GPS 2026 '!$E$4:$V$461,11,0)</f>
        <v>Estrategias de difusión en materia del sector inmobiliario realizadas (Informes de las estrategias realizadas/listados de asistencias)</v>
      </c>
      <c r="I42" s="113">
        <f>VLOOKUP(B42,'PA GPS 2026 '!$E$4:$V$461,13,0)</f>
        <v>4</v>
      </c>
      <c r="J42" s="113" t="str">
        <f>VLOOKUP(B42,'PA GPS 2026 '!$E$4:$V$461,14,0)</f>
        <v>Númerica</v>
      </c>
      <c r="K42" s="114">
        <f>VLOOKUP(B42,'PA GPS 2026 '!$E$4:$V$461,16,0)</f>
        <v>46041</v>
      </c>
      <c r="L42" s="114">
        <f>VLOOKUP(B42,'PA GPS 2026 '!$E$4:$V$461,17,0)</f>
        <v>46386</v>
      </c>
      <c r="M42" s="113" t="str">
        <f>VLOOKUP(B42,'PA GPS 2026 '!$E$4:$V$461,18,0)</f>
        <v>3000-DESPACHO DEL SUPERINTENDENTE DELEGADO PARA LA PROTECCIÓN DEL CONSUMIDOR;
3003-GRUPO DE TRABAJO DE APOYO A LA RED NACIONAL DE PROTECCIÓN  AL CONSUMIDOR;
3100-DIRECCION DE INVESTIGACIONES DE PROTECCION AL CONSUMIDOR;
73-GRUPO DE TRABAJO DE COMUNICACION</v>
      </c>
    </row>
    <row r="43" spans="1:13" s="8" customFormat="1" ht="39" thickBot="1" x14ac:dyDescent="0.3">
      <c r="A43" s="133" t="str">
        <f>VLOOKUP(B43,'PA GPS 2026 '!$A$4:$D$461,4,0)</f>
        <v>Actividad propia</v>
      </c>
      <c r="B43" s="51" t="s">
        <v>444</v>
      </c>
      <c r="C43" s="232"/>
      <c r="D43" s="232" t="str">
        <f>VLOOKUP(B43,'PA GPS 2026 '!$E$4:$V$461,3,0)</f>
        <v>N/A</v>
      </c>
      <c r="E43" s="232" t="str">
        <f>VLOOKUP(B43,'PA GPS 2026 '!$E$4:$V$461,4,0)</f>
        <v>N/A</v>
      </c>
      <c r="F43" s="232" t="str">
        <f>VLOOKUP(B43,'PA GPS 2026 '!$E$4:$V$461,5,0)</f>
        <v>N/A</v>
      </c>
      <c r="G43" s="232" t="str">
        <f>VLOOKUP(B43,'PA GPS 2026 '!$E$4:$V$461,8,0)</f>
        <v>N/A</v>
      </c>
      <c r="H43" s="113" t="str">
        <f>VLOOKUP(B43,'PA GPS 2026 '!$E$4:$V$461,11,0)</f>
        <v>Definir el alcance de las estrategias de difusión  (Documento con la planificación de las estrategias realizado)</v>
      </c>
      <c r="I43" s="113">
        <f>VLOOKUP(B43,'PA GPS 2026 '!$E$4:$V$461,13,0)</f>
        <v>1</v>
      </c>
      <c r="J43" s="113" t="str">
        <f>VLOOKUP(B43,'PA GPS 2026 '!$E$4:$V$461,14,0)</f>
        <v>Númerica</v>
      </c>
      <c r="K43" s="114">
        <f>VLOOKUP(B43,'PA GPS 2026 '!$E$4:$V$461,16,0)</f>
        <v>46041</v>
      </c>
      <c r="L43" s="114">
        <f>VLOOKUP(B43,'PA GPS 2026 '!$E$4:$V$461,17,0)</f>
        <v>46069</v>
      </c>
      <c r="M43" s="113" t="str">
        <f>VLOOKUP(B43,'PA GPS 2026 '!$E$4:$V$461,18,0)</f>
        <v>3000-DESPACHO DEL SUPERINTENDENTE DELEGADO PARA LA PROTECCIÓN DEL CONSUMIDOR;
3100-DIRECCION DE INVESTIGACIONES DE PROTECCION AL CONSUMIDOR</v>
      </c>
    </row>
    <row r="44" spans="1:13" ht="26.25" thickBot="1" x14ac:dyDescent="0.3">
      <c r="A44" s="133" t="str">
        <f>VLOOKUP(B44,'PA GPS 2026 '!$A$4:$D$461,4,0)</f>
        <v>Actividad sin participación</v>
      </c>
      <c r="B44" s="51" t="s">
        <v>445</v>
      </c>
      <c r="C44" s="232"/>
      <c r="D44" s="232" t="str">
        <f>VLOOKUP(B44,'PA GPS 2026 '!$E$4:$V$461,3,0)</f>
        <v>N/A</v>
      </c>
      <c r="E44" s="232" t="str">
        <f>VLOOKUP(B44,'PA GPS 2026 '!$E$4:$V$461,4,0)</f>
        <v>N/A</v>
      </c>
      <c r="F44" s="232" t="str">
        <f>VLOOKUP(B44,'PA GPS 2026 '!$E$4:$V$461,5,0)</f>
        <v>N/A</v>
      </c>
      <c r="G44" s="232" t="str">
        <f>VLOOKUP(B44,'PA GPS 2026 '!$E$4:$V$461,8,0)</f>
        <v>N/A</v>
      </c>
      <c r="H44" s="113" t="str">
        <f>VLOOKUP(B44,'PA GPS 2026 '!$E$4:$V$461,11,0)</f>
        <v>Diseñar la campaña informativa y los productos de divulgación (correo electrónico con las piezas diseñadas)</v>
      </c>
      <c r="I44" s="113">
        <f>VLOOKUP(B44,'PA GPS 2026 '!$E$4:$V$461,13,0)</f>
        <v>1</v>
      </c>
      <c r="J44" s="113" t="str">
        <f>VLOOKUP(B44,'PA GPS 2026 '!$E$4:$V$461,14,0)</f>
        <v>Númerica</v>
      </c>
      <c r="K44" s="114">
        <f>VLOOKUP(B44,'PA GPS 2026 '!$E$4:$V$461,16,0)</f>
        <v>46070</v>
      </c>
      <c r="L44" s="114">
        <f>VLOOKUP(B44,'PA GPS 2026 '!$E$4:$V$461,17,0)</f>
        <v>46112</v>
      </c>
      <c r="M44" s="113" t="str">
        <f>VLOOKUP(B44,'PA GPS 2026 '!$E$4:$V$461,18,0)</f>
        <v>73-GRUPO DE TRABAJO DE COMUNICACION</v>
      </c>
    </row>
    <row r="45" spans="1:13" ht="63.75" x14ac:dyDescent="0.25">
      <c r="A45" s="133" t="str">
        <f>VLOOKUP(B45,'PA GPS 2026 '!$A$4:$D$461,4,0)</f>
        <v>Actividad propia</v>
      </c>
      <c r="B45" s="51" t="s">
        <v>446</v>
      </c>
      <c r="C45" s="232"/>
      <c r="D45" s="232" t="str">
        <f>VLOOKUP(B45,'PA GPS 2026 '!$E$4:$V$461,3,0)</f>
        <v>N/A</v>
      </c>
      <c r="E45" s="232" t="str">
        <f>VLOOKUP(B45,'PA GPS 2026 '!$E$4:$V$461,4,0)</f>
        <v>N/A</v>
      </c>
      <c r="F45" s="232" t="str">
        <f>VLOOKUP(B45,'PA GPS 2026 '!$E$4:$V$461,5,0)</f>
        <v>N/A</v>
      </c>
      <c r="G45" s="232" t="str">
        <f>VLOOKUP(B45,'PA GPS 2026 '!$E$4:$V$461,8,0)</f>
        <v>N/A</v>
      </c>
      <c r="H45" s="113" t="str">
        <f>VLOOKUP(B45,'PA GPS 2026 '!$E$4:$V$461,11,0)</f>
        <v>Realizar las estrategias de difusión en materia del sector inmobiliario (Informes de las estrategias realizadas/listados de asistencias)</v>
      </c>
      <c r="I45" s="113">
        <f>VLOOKUP(B45,'PA GPS 2026 '!$E$4:$V$461,13,0)</f>
        <v>4</v>
      </c>
      <c r="J45" s="113" t="str">
        <f>VLOOKUP(B45,'PA GPS 2026 '!$E$4:$V$461,14,0)</f>
        <v>Númerica</v>
      </c>
      <c r="K45" s="114">
        <f>VLOOKUP(B45,'PA GPS 2026 '!$E$4:$V$461,16,0)</f>
        <v>46118</v>
      </c>
      <c r="L45" s="114">
        <f>VLOOKUP(B45,'PA GPS 2026 '!$E$4:$V$461,17,0)</f>
        <v>46386</v>
      </c>
      <c r="M45" s="113" t="str">
        <f>VLOOKUP(B45,'PA GPS 2026 '!$E$4:$V$461,18,0)</f>
        <v>3000-DESPACHO DEL SUPERINTENDENTE DELEGADO PARA LA PROTECCIÓN DEL CONSUMIDOR;
3003-GRUPO DE TRABAJO DE APOYO A LA RED NACIONAL DE PROTECCIÓN  AL CONSUMIDOR;
3100-DIRECCION DE INVESTIGACIONES DE PROTECCION AL CONSUMIDOR</v>
      </c>
    </row>
  </sheetData>
  <autoFilter ref="A9:M45" xr:uid="{B0919974-6D97-4421-A06A-70059AE1A889}"/>
  <mergeCells count="41">
    <mergeCell ref="C19:C25"/>
    <mergeCell ref="D19:D25"/>
    <mergeCell ref="E19:E25"/>
    <mergeCell ref="F19:F25"/>
    <mergeCell ref="G19:G25"/>
    <mergeCell ref="C26:C32"/>
    <mergeCell ref="D26:D32"/>
    <mergeCell ref="E26:E32"/>
    <mergeCell ref="F26:F32"/>
    <mergeCell ref="G26:G32"/>
    <mergeCell ref="C33:C35"/>
    <mergeCell ref="D33:D35"/>
    <mergeCell ref="E33:E35"/>
    <mergeCell ref="F33:F35"/>
    <mergeCell ref="G33:G35"/>
    <mergeCell ref="C36:C41"/>
    <mergeCell ref="D36:D41"/>
    <mergeCell ref="E36:E41"/>
    <mergeCell ref="F36:F41"/>
    <mergeCell ref="G36:G41"/>
    <mergeCell ref="C42:C45"/>
    <mergeCell ref="D42:D45"/>
    <mergeCell ref="E42:E45"/>
    <mergeCell ref="F42:F45"/>
    <mergeCell ref="G42:G45"/>
    <mergeCell ref="C10:C15"/>
    <mergeCell ref="D10:D15"/>
    <mergeCell ref="E10:E15"/>
    <mergeCell ref="F10:F15"/>
    <mergeCell ref="G10:G15"/>
    <mergeCell ref="C16:C18"/>
    <mergeCell ref="D16:D18"/>
    <mergeCell ref="E16:E18"/>
    <mergeCell ref="F16:F18"/>
    <mergeCell ref="G16:G18"/>
    <mergeCell ref="B8:D8"/>
    <mergeCell ref="G8:M8"/>
    <mergeCell ref="B4:M4"/>
    <mergeCell ref="B6:M6"/>
    <mergeCell ref="B7:M7"/>
    <mergeCell ref="B5:L5"/>
  </mergeCells>
  <conditionalFormatting sqref="A5:A6 M5 B44:B45 B11:B15 B17:B21 B23:B24 B26:B30 B32:B37 B39:B42 A1:G1 N4:XFD8 A7:M8 A4:M4 I1:XFD1 A2:XFD3 N11:XFD45 B6:M6 A9:XFD9 A46:XFD1048576">
    <cfRule type="cellIs" dxfId="10" priority="93" operator="equal">
      <formula>0</formula>
    </cfRule>
  </conditionalFormatting>
  <conditionalFormatting sqref="B10 N10:XFD10">
    <cfRule type="cellIs" dxfId="9" priority="90" operator="equal">
      <formula>0</formula>
    </cfRule>
  </conditionalFormatting>
  <conditionalFormatting sqref="B16">
    <cfRule type="cellIs" dxfId="8" priority="89" operator="equal">
      <formula>0</formula>
    </cfRule>
  </conditionalFormatting>
  <conditionalFormatting sqref="B22">
    <cfRule type="cellIs" dxfId="7" priority="88" operator="equal">
      <formula>0</formula>
    </cfRule>
  </conditionalFormatting>
  <conditionalFormatting sqref="B25">
    <cfRule type="cellIs" dxfId="6" priority="87" operator="equal">
      <formula>0</formula>
    </cfRule>
  </conditionalFormatting>
  <conditionalFormatting sqref="B31">
    <cfRule type="cellIs" dxfId="5" priority="86" operator="equal">
      <formula>0</formula>
    </cfRule>
  </conditionalFormatting>
  <conditionalFormatting sqref="B38">
    <cfRule type="cellIs" dxfId="4" priority="85" operator="equal">
      <formula>0</formula>
    </cfRule>
  </conditionalFormatting>
  <conditionalFormatting sqref="B43">
    <cfRule type="cellIs" dxfId="3" priority="84" operator="equal">
      <formula>0</formula>
    </cfRule>
  </conditionalFormatting>
  <dataValidations count="1">
    <dataValidation type="list" allowBlank="1" showInputMessage="1" showErrorMessage="1" sqref="C10 C16 C19 C26 C33 C36 C42 A10:A45" xr:uid="{1AE32A8C-12CB-4C75-A61C-610092984CF3}">
      <formula1>politicas</formula1>
    </dataValidation>
  </dataValidations>
  <pageMargins left="0.70866141732283472" right="0.70866141732283472" top="0.74803149606299213" bottom="0.74803149606299213" header="0.31496062992125984" footer="0.31496062992125984"/>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A8B9-DA5F-4133-BA0D-1F60F10F51BC}">
  <sheetPr codeName="Hoja10"/>
  <dimension ref="A1:M19"/>
  <sheetViews>
    <sheetView showGridLines="0" view="pageBreakPreview" topLeftCell="B1" zoomScale="71" zoomScaleNormal="110" zoomScaleSheetLayoutView="100" workbookViewId="0">
      <selection activeCell="B1" sqref="B1:G3"/>
    </sheetView>
  </sheetViews>
  <sheetFormatPr baseColWidth="10" defaultRowHeight="15" x14ac:dyDescent="0.25"/>
  <cols>
    <col min="1" max="1" width="26.140625" style="5" hidden="1" customWidth="1"/>
    <col min="2" max="2" width="11.28515625" style="5" customWidth="1"/>
    <col min="3" max="3" width="39.5703125" style="5" customWidth="1"/>
    <col min="4" max="5" width="25" style="5" customWidth="1"/>
    <col min="6" max="6" width="53.57031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29.42578125" style="1" customWidth="1"/>
    <col min="14" max="16384" width="11.42578125" style="5"/>
  </cols>
  <sheetData>
    <row r="1" spans="1:13" ht="43.5" customHeight="1" x14ac:dyDescent="0.25">
      <c r="B1" s="173"/>
      <c r="C1" s="173"/>
      <c r="D1" s="173"/>
      <c r="E1" s="173"/>
      <c r="F1" s="173"/>
      <c r="G1" s="173"/>
      <c r="H1" s="240" t="s">
        <v>1644</v>
      </c>
      <c r="I1" s="241"/>
      <c r="J1" s="241"/>
      <c r="K1" s="241"/>
      <c r="L1" s="241"/>
      <c r="M1" s="241"/>
    </row>
    <row r="2" spans="1:13" ht="25.5" customHeight="1" x14ac:dyDescent="0.25">
      <c r="B2" s="173"/>
      <c r="C2" s="173"/>
      <c r="D2" s="173"/>
      <c r="E2" s="173"/>
      <c r="F2" s="173"/>
      <c r="G2" s="173"/>
      <c r="H2" s="242"/>
      <c r="I2" s="243"/>
      <c r="J2" s="243"/>
      <c r="K2" s="243"/>
      <c r="L2" s="243"/>
      <c r="M2" s="243"/>
    </row>
    <row r="3" spans="1:13" ht="32.25" customHeight="1" x14ac:dyDescent="0.25">
      <c r="B3" s="201"/>
      <c r="C3" s="201"/>
      <c r="D3" s="201"/>
      <c r="E3" s="201"/>
      <c r="F3" s="201"/>
      <c r="G3" s="201"/>
      <c r="H3" s="244"/>
      <c r="I3" s="245"/>
      <c r="J3" s="245"/>
      <c r="K3" s="245"/>
      <c r="L3" s="245"/>
      <c r="M3" s="245"/>
    </row>
    <row r="4" spans="1:13" ht="30.75" customHeight="1" x14ac:dyDescent="0.25">
      <c r="B4" s="203" t="s">
        <v>522</v>
      </c>
      <c r="C4" s="203"/>
      <c r="D4" s="203"/>
      <c r="E4" s="203"/>
      <c r="F4" s="203"/>
      <c r="G4" s="203"/>
      <c r="H4" s="203"/>
      <c r="I4" s="203"/>
      <c r="J4" s="203"/>
      <c r="K4" s="203"/>
      <c r="L4" s="203"/>
      <c r="M4" s="204"/>
    </row>
    <row r="5" spans="1:13" ht="57.75" customHeight="1" x14ac:dyDescent="0.25">
      <c r="B5" s="249" t="s">
        <v>523</v>
      </c>
      <c r="C5" s="249"/>
      <c r="D5" s="249"/>
      <c r="E5" s="249"/>
      <c r="F5" s="249"/>
      <c r="G5" s="249"/>
      <c r="H5" s="249"/>
      <c r="I5" s="249"/>
      <c r="J5" s="249"/>
      <c r="K5" s="249"/>
      <c r="L5" s="249"/>
      <c r="M5" s="7"/>
    </row>
    <row r="6" spans="1:13" ht="28.5" customHeight="1" thickBot="1" x14ac:dyDescent="0.3">
      <c r="B6" s="205" t="str">
        <f>CONCATENATE(COUNTIF(A10:A36,"producto")," PRODUCTOS")</f>
        <v>4 PRODUCTOS</v>
      </c>
      <c r="C6" s="205"/>
      <c r="D6" s="205"/>
      <c r="E6" s="205"/>
      <c r="F6" s="205"/>
      <c r="G6" s="205"/>
      <c r="H6" s="205"/>
      <c r="I6" s="205"/>
      <c r="J6" s="205"/>
      <c r="K6" s="205"/>
      <c r="L6" s="205"/>
      <c r="M6" s="205"/>
    </row>
    <row r="7" spans="1:13" ht="32.25" customHeight="1" thickBot="1" x14ac:dyDescent="0.3">
      <c r="B7" s="246" t="s">
        <v>9</v>
      </c>
      <c r="C7" s="247"/>
      <c r="D7" s="247"/>
      <c r="E7" s="247"/>
      <c r="F7" s="247"/>
      <c r="G7" s="247"/>
      <c r="H7" s="247"/>
      <c r="I7" s="247"/>
      <c r="J7" s="247"/>
      <c r="K7" s="247"/>
      <c r="L7" s="247"/>
      <c r="M7" s="248"/>
    </row>
    <row r="8" spans="1:13" ht="16.5" hidden="1" customHeight="1" thickBot="1" x14ac:dyDescent="0.3">
      <c r="B8" s="234" t="s">
        <v>8</v>
      </c>
      <c r="C8" s="235"/>
      <c r="D8" s="236"/>
      <c r="E8" s="41"/>
      <c r="F8" s="41"/>
      <c r="G8" s="237"/>
      <c r="H8" s="238"/>
      <c r="I8" s="238"/>
      <c r="J8" s="238"/>
      <c r="K8" s="238"/>
      <c r="L8" s="238"/>
      <c r="M8" s="239"/>
    </row>
    <row r="9" spans="1:13" ht="48" customHeight="1" thickBot="1" x14ac:dyDescent="0.3">
      <c r="B9" s="46" t="s">
        <v>57</v>
      </c>
      <c r="C9" s="47" t="s">
        <v>540</v>
      </c>
      <c r="D9" s="47" t="s">
        <v>0</v>
      </c>
      <c r="E9" s="47" t="s">
        <v>506</v>
      </c>
      <c r="F9" s="47" t="s">
        <v>542</v>
      </c>
      <c r="G9" s="47" t="s">
        <v>1</v>
      </c>
      <c r="H9" s="47" t="s">
        <v>2</v>
      </c>
      <c r="I9" s="47" t="s">
        <v>3</v>
      </c>
      <c r="J9" s="47" t="s">
        <v>4</v>
      </c>
      <c r="K9" s="48" t="s">
        <v>5</v>
      </c>
      <c r="L9" s="48" t="s">
        <v>6</v>
      </c>
      <c r="M9" s="49" t="s">
        <v>7</v>
      </c>
    </row>
    <row r="10" spans="1:13" s="8" customFormat="1" ht="26.25" thickBot="1" x14ac:dyDescent="0.3">
      <c r="A10" s="169" t="str">
        <f>VLOOKUP(B10,'PA GPS 2026 '!$A$4:$D$461,4,0)</f>
        <v>Producto</v>
      </c>
      <c r="B10" s="51" t="s">
        <v>88</v>
      </c>
      <c r="C10" s="195" t="str">
        <f>VLOOKUP(B10,'PA GPS 2026 '!$E$4:$V$461,10,0)</f>
        <v>N/A</v>
      </c>
      <c r="D10" s="195" t="str">
        <f>VLOOKUP(B10,'PA GPS 2026 '!$E$4:$V$461,3,0)</f>
        <v>Fortalecer el Sistema Integral de Gestión Institucional en el marco del Modelo Integrado de Planeación y gestión para mejorar la prestación del servicio.</v>
      </c>
      <c r="E10" s="195" t="str">
        <f>VLOOKUP(B10,'PA GPS 2026 '!$E$4:$V$461,4,0)</f>
        <v xml:space="preserve">Cumplimiento de productos del PAI asociados a Fortacer el Sistema Integral de Gestión Institucional para mejorar la prestación del servicio. 
</v>
      </c>
      <c r="F10" s="195" t="str">
        <f>VLOOKUP(B10,'PA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195" t="str">
        <f>VLOOKUP(B10,'PA GPS 2026 '!$E$4:$V$461,8,0)</f>
        <v>N/A</v>
      </c>
      <c r="H10" s="118" t="str">
        <f>VLOOKUP(B10,'PA GPS 2026 '!$E$4:$V$461,11,0)</f>
        <v>Plan Anual de Auditorías vigencia 2026 ejecutado y presentado al CICCI. (Actas del CICCI firmadas por Superintendente y jefe OCI.)</v>
      </c>
      <c r="I10" s="118">
        <f>VLOOKUP(B10,'PA GPS 2026 '!$E$4:$V$461,13,0)</f>
        <v>40</v>
      </c>
      <c r="J10" s="118" t="str">
        <f>VLOOKUP(B10,'PA GPS 2026 '!$E$4:$V$461,14,0)</f>
        <v>Porcentual</v>
      </c>
      <c r="K10" s="119">
        <f>VLOOKUP(B10,'PA GPS 2026 '!$E$4:$V$461,16,0)</f>
        <v>46024</v>
      </c>
      <c r="L10" s="119">
        <f>VLOOKUP(B10,'PA GPS 2026 '!$E$4:$V$461,17,0)</f>
        <v>46387</v>
      </c>
      <c r="M10" s="120" t="str">
        <f>VLOOKUP(B10,'PA GPS 2026 '!$E$4:$V$461,18,0)</f>
        <v>50-OFICINA DE CONTROL INTERNO</v>
      </c>
    </row>
    <row r="11" spans="1:13" ht="51.75" thickBot="1" x14ac:dyDescent="0.3">
      <c r="A11" s="169" t="str">
        <f>VLOOKUP(B11,'PA GPS 2026 '!$A$4:$D$461,4,0)</f>
        <v>Actividad propia</v>
      </c>
      <c r="B11" s="51" t="s">
        <v>91</v>
      </c>
      <c r="C11" s="194"/>
      <c r="D11" s="194" t="str">
        <f>VLOOKUP(B11,'PA GPS 2026 '!$E$4:$V$461,3,0)</f>
        <v>N/A</v>
      </c>
      <c r="E11" s="194" t="str">
        <f>VLOOKUP(B11,'PA GPS 2026 '!$E$4:$V$461,4,0)</f>
        <v>N/A</v>
      </c>
      <c r="F11" s="194" t="str">
        <f>VLOOKUP(B11,'PA GPS 2026 '!$E$4:$V$461,5,0)</f>
        <v>N/A</v>
      </c>
      <c r="G11" s="194" t="str">
        <f>VLOOKUP(B11,'PA GPS 2026 '!$E$4:$V$461,8,0)</f>
        <v>N/A</v>
      </c>
      <c r="H11" s="118" t="str">
        <f>VLOOKUP(B11,'PA GPS 2026 '!$E$4:$V$461,11,0)</f>
        <v>Ejecutar el plan anual de auditoría vigencia 2026 aprobado por el  Comité de Coordinación de Control Interno (Informes de auditorías internas basadas en riesgos, e informes de cumplimiento realizados)
(Plan Anual de auditorias con seguimiento y sus respectivas evidencias.)</v>
      </c>
      <c r="I11" s="118">
        <f>VLOOKUP(B11,'PA GPS 2026 '!$E$4:$V$461,13,0)</f>
        <v>100</v>
      </c>
      <c r="J11" s="118" t="str">
        <f>VLOOKUP(B11,'PA GPS 2026 '!$E$4:$V$461,14,0)</f>
        <v>Porcentual</v>
      </c>
      <c r="K11" s="119">
        <f>VLOOKUP(B11,'PA GPS 2026 '!$E$4:$V$461,16,0)</f>
        <v>46024</v>
      </c>
      <c r="L11" s="119">
        <f>VLOOKUP(B11,'PA GPS 2026 '!$E$4:$V$461,17,0)</f>
        <v>46387</v>
      </c>
      <c r="M11" s="120" t="str">
        <f>VLOOKUP(B11,'PA GPS 2026 '!$E$4:$V$461,18,0)</f>
        <v>50-OFICINA DE CONTROL INTERNO</v>
      </c>
    </row>
    <row r="12" spans="1:13" ht="26.25" thickBot="1" x14ac:dyDescent="0.3">
      <c r="A12" s="169" t="str">
        <f>VLOOKUP(B12,'PA GPS 2026 '!$A$4:$D$461,4,0)</f>
        <v>Actividad propia</v>
      </c>
      <c r="B12" s="51" t="s">
        <v>92</v>
      </c>
      <c r="C12" s="196"/>
      <c r="D12" s="196" t="str">
        <f>VLOOKUP(B12,'PA GPS 2026 '!$E$4:$V$461,3,0)</f>
        <v>N/A</v>
      </c>
      <c r="E12" s="196" t="str">
        <f>VLOOKUP(B12,'PA GPS 2026 '!$E$4:$V$461,4,0)</f>
        <v>N/A</v>
      </c>
      <c r="F12" s="196" t="str">
        <f>VLOOKUP(B12,'PA GPS 2026 '!$E$4:$V$461,5,0)</f>
        <v>N/A</v>
      </c>
      <c r="G12" s="196" t="str">
        <f>VLOOKUP(B12,'PA GPS 2026 '!$E$4:$V$461,8,0)</f>
        <v>N/A</v>
      </c>
      <c r="H12" s="118" t="str">
        <f>VLOOKUP(B12,'PA GPS 2026 '!$E$4:$V$461,11,0)</f>
        <v>Presentar ante el Comité de Coordinación de Control Interno el resultado del cumplimiento del Plan Anual de Auditorías vigencia 2026. (Actas del CICCI firmadas por. Superintendente y jefe OCI.)</v>
      </c>
      <c r="I12" s="118">
        <f>VLOOKUP(B12,'PA GPS 2026 '!$E$4:$V$461,13,0)</f>
        <v>2</v>
      </c>
      <c r="J12" s="118" t="str">
        <f>VLOOKUP(B12,'PA GPS 2026 '!$E$4:$V$461,14,0)</f>
        <v>Númerica</v>
      </c>
      <c r="K12" s="119">
        <f>VLOOKUP(B12,'PA GPS 2026 '!$E$4:$V$461,16,0)</f>
        <v>46237</v>
      </c>
      <c r="L12" s="119">
        <f>VLOOKUP(B12,'PA GPS 2026 '!$E$4:$V$461,17,0)</f>
        <v>46387</v>
      </c>
      <c r="M12" s="120" t="str">
        <f>VLOOKUP(B12,'PA GPS 2026 '!$E$4:$V$461,18,0)</f>
        <v>50-OFICINA DE CONTROL INTERNO</v>
      </c>
    </row>
    <row r="13" spans="1:13" s="8" customFormat="1" ht="15.75" thickBot="1" x14ac:dyDescent="0.3">
      <c r="A13" s="169" t="str">
        <f>VLOOKUP(B13,'PA GPS 2026 '!$A$4:$D$461,4,0)</f>
        <v>Producto</v>
      </c>
      <c r="B13" s="51" t="s">
        <v>93</v>
      </c>
      <c r="C13" s="195" t="str">
        <f>VLOOKUP(B13,'PA GPS 2026 '!$E$4:$V$461,10,0)</f>
        <v>N/A</v>
      </c>
      <c r="D13" s="195" t="str">
        <f>VLOOKUP(B13,'PA GPS 2026 '!$E$4:$V$461,3,0)</f>
        <v>Fortalecer el Sistema Integral de Gestión Institucional en el marco del Modelo Integrado de Planeación y gestión para mejorar la prestación del servicio.</v>
      </c>
      <c r="E13" s="195" t="str">
        <f>VLOOKUP(B13,'PA GPS 2026 '!$E$4:$V$461,4,0)</f>
        <v xml:space="preserve">Cumplimiento de productos del PAI asociados a Fortacer el Sistema Integral de Gestión Institucional para mejorar la prestación del servicio. 
</v>
      </c>
      <c r="F13" s="195" t="str">
        <f>VLOOKUP(B13,'PA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195" t="str">
        <f>VLOOKUP(B13,'PA GPS 2026 '!$E$4:$V$461,8,0)</f>
        <v>N/A</v>
      </c>
      <c r="H13" s="118" t="str">
        <f>VLOOKUP(B13,'PA GPS 2026 '!$E$4:$V$461,11,0)</f>
        <v>Campaña de Desarrollo de Auditorías en sus diferentes Etapas. (Informe sobre la Campaña).</v>
      </c>
      <c r="I13" s="118">
        <f>VLOOKUP(B13,'PA GPS 2026 '!$E$4:$V$461,13,0)</f>
        <v>1</v>
      </c>
      <c r="J13" s="118" t="str">
        <f>VLOOKUP(B13,'PA GPS 2026 '!$E$4:$V$461,14,0)</f>
        <v>Númerica</v>
      </c>
      <c r="K13" s="119">
        <f>VLOOKUP(B13,'PA GPS 2026 '!$E$4:$V$461,16,0)</f>
        <v>46055</v>
      </c>
      <c r="L13" s="119">
        <f>VLOOKUP(B13,'PA GPS 2026 '!$E$4:$V$461,17,0)</f>
        <v>46374</v>
      </c>
      <c r="M13" s="120" t="str">
        <f>VLOOKUP(B13,'PA GPS 2026 '!$E$4:$V$461,18,0)</f>
        <v>50-OFICINA DE CONTROL INTERNO</v>
      </c>
    </row>
    <row r="14" spans="1:13" ht="15.75" thickBot="1" x14ac:dyDescent="0.3">
      <c r="A14" s="169" t="str">
        <f>VLOOKUP(B14,'PA GPS 2026 '!$A$4:$D$461,4,0)</f>
        <v>Actividad propia</v>
      </c>
      <c r="B14" s="51" t="s">
        <v>95</v>
      </c>
      <c r="C14" s="194"/>
      <c r="D14" s="194" t="str">
        <f>VLOOKUP(B14,'PA GPS 2026 '!$E$4:$V$461,3,0)</f>
        <v>N/A</v>
      </c>
      <c r="E14" s="194" t="str">
        <f>VLOOKUP(B14,'PA GPS 2026 '!$E$4:$V$461,4,0)</f>
        <v>N/A</v>
      </c>
      <c r="F14" s="194" t="str">
        <f>VLOOKUP(B14,'PA GPS 2026 '!$E$4:$V$461,5,0)</f>
        <v>N/A</v>
      </c>
      <c r="G14" s="194" t="str">
        <f>VLOOKUP(B14,'PA GPS 2026 '!$E$4:$V$461,8,0)</f>
        <v>N/A</v>
      </c>
      <c r="H14" s="118" t="str">
        <f>VLOOKUP(B14,'PA GPS 2026 '!$E$4:$V$461,11,0)</f>
        <v>Formular plan de trabajo para la ejecución de la campaña (Plan de trabajo)</v>
      </c>
      <c r="I14" s="118">
        <f>VLOOKUP(B14,'PA GPS 2026 '!$E$4:$V$461,13,0)</f>
        <v>1</v>
      </c>
      <c r="J14" s="118" t="str">
        <f>VLOOKUP(B14,'PA GPS 2026 '!$E$4:$V$461,14,0)</f>
        <v>Númerica</v>
      </c>
      <c r="K14" s="119">
        <f>VLOOKUP(B14,'PA GPS 2026 '!$E$4:$V$461,16,0)</f>
        <v>46055</v>
      </c>
      <c r="L14" s="119">
        <f>VLOOKUP(B14,'PA GPS 2026 '!$E$4:$V$461,17,0)</f>
        <v>46080</v>
      </c>
      <c r="M14" s="120" t="str">
        <f>VLOOKUP(B14,'PA GPS 2026 '!$E$4:$V$461,18,0)</f>
        <v>50-OFICINA DE CONTROL INTERNO</v>
      </c>
    </row>
    <row r="15" spans="1:13" ht="15.75" thickBot="1" x14ac:dyDescent="0.3">
      <c r="A15" s="169" t="str">
        <f>VLOOKUP(B15,'PA GPS 2026 '!$A$4:$D$461,4,0)</f>
        <v>Actividad propia</v>
      </c>
      <c r="B15" s="51" t="s">
        <v>96</v>
      </c>
      <c r="C15" s="196"/>
      <c r="D15" s="196" t="str">
        <f>VLOOKUP(B15,'PA GPS 2026 '!$E$4:$V$461,3,0)</f>
        <v>N/A</v>
      </c>
      <c r="E15" s="196" t="str">
        <f>VLOOKUP(B15,'PA GPS 2026 '!$E$4:$V$461,4,0)</f>
        <v>N/A</v>
      </c>
      <c r="F15" s="196" t="str">
        <f>VLOOKUP(B15,'PA GPS 2026 '!$E$4:$V$461,5,0)</f>
        <v>N/A</v>
      </c>
      <c r="G15" s="196" t="str">
        <f>VLOOKUP(B15,'PA GPS 2026 '!$E$4:$V$461,8,0)</f>
        <v>N/A</v>
      </c>
      <c r="H15" s="118" t="str">
        <f>VLOOKUP(B15,'PA GPS 2026 '!$E$4:$V$461,11,0)</f>
        <v>Realizar Campaña ejecutando plan de trabajo</v>
      </c>
      <c r="I15" s="118">
        <f>VLOOKUP(B15,'PA GPS 2026 '!$E$4:$V$461,13,0)</f>
        <v>100</v>
      </c>
      <c r="J15" s="118" t="str">
        <f>VLOOKUP(B15,'PA GPS 2026 '!$E$4:$V$461,14,0)</f>
        <v>Porcentual</v>
      </c>
      <c r="K15" s="119">
        <f>VLOOKUP(B15,'PA GPS 2026 '!$E$4:$V$461,16,0)</f>
        <v>46084</v>
      </c>
      <c r="L15" s="119">
        <f>VLOOKUP(B15,'PA GPS 2026 '!$E$4:$V$461,17,0)</f>
        <v>46374</v>
      </c>
      <c r="M15" s="120" t="str">
        <f>VLOOKUP(B15,'PA GPS 2026 '!$E$4:$V$461,18,0)</f>
        <v>50-OFICINA DE CONTROL INTERNO</v>
      </c>
    </row>
    <row r="16" spans="1:13" s="8" customFormat="1" ht="26.25" thickBot="1" x14ac:dyDescent="0.3">
      <c r="A16" s="169" t="str">
        <f>VLOOKUP(B16,'PA GPS 2026 '!$A$4:$D$461,4,0)</f>
        <v>Producto</v>
      </c>
      <c r="B16" s="51" t="s">
        <v>97</v>
      </c>
      <c r="C16" s="195" t="str">
        <f>VLOOKUP(B16,'PA GPS 2026 '!$E$4:$V$461,10,0)</f>
        <v>N/A</v>
      </c>
      <c r="D16" s="195" t="str">
        <f>VLOOKUP(B16,'PA GPS 2026 '!$E$4:$V$461,3,0)</f>
        <v>Fortalecer el Sistema Integral de Gestión Institucional en el marco del Modelo Integrado de Planeación y gestión para mejorar la prestación del servicio.</v>
      </c>
      <c r="E16" s="195" t="str">
        <f>VLOOKUP(B16,'PA GPS 2026 '!$E$4:$V$461,4,0)</f>
        <v xml:space="preserve">Cumplimiento de productos del PAI asociados a Fortacer el Sistema Integral de Gestión Institucional para mejorar la prestación del servicio. 
</v>
      </c>
      <c r="F16" s="195" t="str">
        <f>VLOOKUP(B16,'PA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195" t="str">
        <f>VLOOKUP(B16,'PA GPS 2026 '!$E$4:$V$461,8,0)</f>
        <v>N/A</v>
      </c>
      <c r="H16" s="118" t="str">
        <f>VLOOKUP(B16,'PA GPS 2026 '!$E$4:$V$461,11,0)</f>
        <v>Seguimiento del plan estratégico, verificando su cumplimiento. (Informe de Seguimiento del Pan Estratégico / Memorando)</v>
      </c>
      <c r="I16" s="118">
        <f>VLOOKUP(B16,'PA GPS 2026 '!$E$4:$V$461,13,0)</f>
        <v>1</v>
      </c>
      <c r="J16" s="118" t="str">
        <f>VLOOKUP(B16,'PA GPS 2026 '!$E$4:$V$461,14,0)</f>
        <v>Númerica</v>
      </c>
      <c r="K16" s="119">
        <f>VLOOKUP(B16,'PA GPS 2026 '!$E$4:$V$461,16,0)</f>
        <v>46146</v>
      </c>
      <c r="L16" s="119">
        <f>VLOOKUP(B16,'PA GPS 2026 '!$E$4:$V$461,17,0)</f>
        <v>46203</v>
      </c>
      <c r="M16" s="120" t="str">
        <f>VLOOKUP(B16,'PA GPS 2026 '!$E$4:$V$461,18,0)</f>
        <v>50-OFICINA DE CONTROL INTERNO</v>
      </c>
    </row>
    <row r="17" spans="1:13" ht="26.25" thickBot="1" x14ac:dyDescent="0.3">
      <c r="A17" s="169" t="str">
        <f>VLOOKUP(B17,'PA GPS 2026 '!$A$4:$D$461,4,0)</f>
        <v>Actividad propia</v>
      </c>
      <c r="B17" s="51" t="s">
        <v>98</v>
      </c>
      <c r="C17" s="196"/>
      <c r="D17" s="196" t="str">
        <f>VLOOKUP(B17,'PA GPS 2026 '!$E$4:$V$461,3,0)</f>
        <v>N/A</v>
      </c>
      <c r="E17" s="196" t="str">
        <f>VLOOKUP(B17,'PA GPS 2026 '!$E$4:$V$461,4,0)</f>
        <v>N/A</v>
      </c>
      <c r="F17" s="196" t="str">
        <f>VLOOKUP(B17,'PA GPS 2026 '!$E$4:$V$461,5,0)</f>
        <v>N/A</v>
      </c>
      <c r="G17" s="196" t="str">
        <f>VLOOKUP(B17,'PA GPS 2026 '!$E$4:$V$461,8,0)</f>
        <v>N/A</v>
      </c>
      <c r="H17" s="118" t="str">
        <f>VLOOKUP(B17,'PA GPS 2026 '!$E$4:$V$461,11,0)</f>
        <v>Evaluar los resultados del plan estratégico y compararlos con lo planificado. (Informe de Seguimiento del Plan Estratégico)</v>
      </c>
      <c r="I17" s="118">
        <f>VLOOKUP(B17,'PA GPS 2026 '!$E$4:$V$461,13,0)</f>
        <v>1</v>
      </c>
      <c r="J17" s="118" t="str">
        <f>VLOOKUP(B17,'PA GPS 2026 '!$E$4:$V$461,14,0)</f>
        <v>Númerica</v>
      </c>
      <c r="K17" s="119">
        <f>VLOOKUP(B17,'PA GPS 2026 '!$E$4:$V$461,16,0)</f>
        <v>46146</v>
      </c>
      <c r="L17" s="119">
        <f>VLOOKUP(B17,'PA GPS 2026 '!$E$4:$V$461,17,0)</f>
        <v>46203</v>
      </c>
      <c r="M17" s="120" t="str">
        <f>VLOOKUP(B17,'PA GPS 2026 '!$E$4:$V$461,18,0)</f>
        <v>50-OFICINA DE CONTROL INTERNO</v>
      </c>
    </row>
    <row r="18" spans="1:13" ht="39" thickBot="1" x14ac:dyDescent="0.3">
      <c r="A18" s="169" t="str">
        <f>VLOOKUP(B18,'PA GPS 2026 '!$A$4:$D$461,4,0)</f>
        <v>Producto</v>
      </c>
      <c r="B18" s="51" t="s">
        <v>997</v>
      </c>
      <c r="C18" s="195" t="str">
        <f>VLOOKUP(B18,'PA GPS 2026 '!$E$4:$V$461,10,0)</f>
        <v>N/A</v>
      </c>
      <c r="D18" s="195" t="str">
        <f>VLOOKUP(B18,'PA GPS 2026 '!$E$4:$V$461,3,0)</f>
        <v>Fortalecer el Sistema Integral de Gestión Institucional en el marco del Modelo Integrado de Planeación y gestión para mejorar la prestación del servicio.</v>
      </c>
      <c r="E18" s="195" t="str">
        <f>VLOOKUP(B18,'PA GPS 2026 '!$E$4:$V$461,4,0)</f>
        <v xml:space="preserve">Cumplimiento de productos del PAI asociados a Fortacer el Sistema Integral de Gestión Institucional para mejorar la prestación del servicio. 
</v>
      </c>
      <c r="F18" s="195" t="str">
        <f>VLOOKUP(B18,'PA GPS 2026 '!$E$4:$V$461,5,0)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8" s="195" t="str">
        <f>VLOOKUP(B18,'PA GPS 2026 '!$E$4:$V$461,8,0)</f>
        <v>N/A</v>
      </c>
      <c r="H18" s="118" t="str">
        <f>VLOOKUP(B18,'PA GPS 2026 '!$E$4:$V$461,11,0)</f>
        <v>Capacitación  en nuevas normas  y métodos de control interno que contribuyan al desarrollo profesional del equipo de auditoría. (Lista de asistencia y Documento de Compromiso firmado por parte del auditor de la OCI)</v>
      </c>
      <c r="I18" s="118">
        <f>VLOOKUP(B18,'PA GPS 2026 '!$E$4:$V$461,13,0)</f>
        <v>1</v>
      </c>
      <c r="J18" s="118" t="str">
        <f>VLOOKUP(B18,'PA GPS 2026 '!$E$4:$V$461,14,0)</f>
        <v>Númerica</v>
      </c>
      <c r="K18" s="119">
        <f>VLOOKUP(B18,'PA GPS 2026 '!$E$4:$V$461,16,0)</f>
        <v>46055</v>
      </c>
      <c r="L18" s="119">
        <f>VLOOKUP(B18,'PA GPS 2026 '!$E$4:$V$461,17,0)</f>
        <v>46356</v>
      </c>
      <c r="M18" s="120" t="str">
        <f>VLOOKUP(B18,'PA GPS 2026 '!$E$4:$V$461,18,0)</f>
        <v>50-OFICINA DE CONTROL INTERNO</v>
      </c>
    </row>
    <row r="19" spans="1:13" ht="38.25" x14ac:dyDescent="0.25">
      <c r="A19" s="169" t="str">
        <f>VLOOKUP(B19,'PA GPS 2026 '!$A$4:$D$461,4,0)</f>
        <v>Actividad propia</v>
      </c>
      <c r="B19" s="51" t="s">
        <v>1000</v>
      </c>
      <c r="C19" s="194"/>
      <c r="D19" s="194" t="str">
        <f>VLOOKUP(B19,'PA GPS 2026 '!$E$4:$V$461,3,0)</f>
        <v>N/A</v>
      </c>
      <c r="E19" s="194" t="str">
        <f>VLOOKUP(B19,'PA GPS 2026 '!$E$4:$V$461,4,0)</f>
        <v>N/A</v>
      </c>
      <c r="F19" s="194" t="str">
        <f>VLOOKUP(B19,'PA GPS 2026 '!$E$4:$V$461,5,0)</f>
        <v>N/A</v>
      </c>
      <c r="G19" s="194" t="str">
        <f>VLOOKUP(B19,'PA GPS 2026 '!$E$4:$V$461,8,0)</f>
        <v>N/A</v>
      </c>
      <c r="H19" s="118" t="str">
        <f>VLOOKUP(B19,'PA GPS 2026 '!$E$4:$V$461,11,0)</f>
        <v>Realizar Capacitación en nuevas normas que ayuden al equipo auditor a enriquecer sus conocimientos y a la aplicación de métodos confiables y a la eficiente evaluación del proceso auditado. (Lista de Asistencia de los participantes de la Capacitación)</v>
      </c>
      <c r="I19" s="118">
        <f>VLOOKUP(B19,'PA GPS 2026 '!$E$4:$V$461,13,0)</f>
        <v>1</v>
      </c>
      <c r="J19" s="118" t="str">
        <f>VLOOKUP(B19,'PA GPS 2026 '!$E$4:$V$461,14,0)</f>
        <v>Númerica</v>
      </c>
      <c r="K19" s="119">
        <f>VLOOKUP(B19,'PA GPS 2026 '!$E$4:$V$461,16,0)</f>
        <v>46055</v>
      </c>
      <c r="L19" s="119">
        <f>VLOOKUP(B19,'PA GPS 2026 '!$E$4:$V$461,17,0)</f>
        <v>46356</v>
      </c>
      <c r="M19" s="120" t="str">
        <f>VLOOKUP(B19,'PA GPS 2026 '!$E$4:$V$461,18,0)</f>
        <v>50-OFICINA DE CONTROL INTERNO</v>
      </c>
    </row>
  </sheetData>
  <autoFilter ref="A9:M18" xr:uid="{5AD4A8B9-DA5F-4133-BA0D-1F60F10F51BC}"/>
  <mergeCells count="28">
    <mergeCell ref="C16:C17"/>
    <mergeCell ref="D16:D17"/>
    <mergeCell ref="E16:E17"/>
    <mergeCell ref="F16:F17"/>
    <mergeCell ref="G16:G17"/>
    <mergeCell ref="C18:C19"/>
    <mergeCell ref="D18:D19"/>
    <mergeCell ref="E18:E19"/>
    <mergeCell ref="F18:F19"/>
    <mergeCell ref="G18:G19"/>
    <mergeCell ref="C13:C15"/>
    <mergeCell ref="D13:D15"/>
    <mergeCell ref="E13:E15"/>
    <mergeCell ref="F13:F15"/>
    <mergeCell ref="G13:G15"/>
    <mergeCell ref="C10:C12"/>
    <mergeCell ref="G10:G12"/>
    <mergeCell ref="F10:F12"/>
    <mergeCell ref="E10:E12"/>
    <mergeCell ref="D10:D12"/>
    <mergeCell ref="B8:D8"/>
    <mergeCell ref="G8:M8"/>
    <mergeCell ref="B1:G3"/>
    <mergeCell ref="H1:M3"/>
    <mergeCell ref="B4:M4"/>
    <mergeCell ref="B6:M6"/>
    <mergeCell ref="B7:M7"/>
    <mergeCell ref="B5:L5"/>
  </mergeCells>
  <conditionalFormatting sqref="N10:XFD10 N13:XFD13 B16 B6:M6 A9:XFD9 N16:XFD16">
    <cfRule type="cellIs" dxfId="2" priority="33" operator="equal">
      <formula>0</formula>
    </cfRule>
  </conditionalFormatting>
  <conditionalFormatting sqref="B10">
    <cfRule type="cellIs" dxfId="1" priority="31" operator="equal">
      <formula>0</formula>
    </cfRule>
  </conditionalFormatting>
  <conditionalFormatting sqref="B13">
    <cfRule type="cellIs" dxfId="0" priority="30" operator="equal">
      <formula>0</formula>
    </cfRule>
  </conditionalFormatting>
  <dataValidations count="1">
    <dataValidation type="list" allowBlank="1" showInputMessage="1" showErrorMessage="1" sqref="C10 C13 C16 C18 A10:A19" xr:uid="{2A684977-8470-4A36-93A4-3B25231484C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Hoja4</vt:lpstr>
      <vt:lpstr>CONTENIDO </vt:lpstr>
      <vt:lpstr>Dimensión 1 - Talento Humano </vt:lpstr>
      <vt:lpstr>Dimensión 2 - Direccionamiento</vt:lpstr>
      <vt:lpstr>Dimensión 3-Gestión con Valor</vt:lpstr>
      <vt:lpstr>Dimensión 4 - Evaluación de res</vt:lpstr>
      <vt:lpstr>Dimensión 5 - Información y com</vt:lpstr>
      <vt:lpstr>Dimensión 6 - GESCO+I</vt:lpstr>
      <vt:lpstr>Dimensión 7 - Control Interno</vt:lpstr>
      <vt:lpstr>PAI 2026 Consolidado</vt:lpstr>
      <vt:lpstr>Convenciones</vt:lpstr>
      <vt:lpstr>Plantilla publicacion</vt:lpstr>
      <vt:lpstr>PA GPS 2026 </vt:lpstr>
      <vt:lpstr>'Dimensión 2 - Direccionamiento'!Área_de_impresión</vt:lpstr>
      <vt:lpstr>'Dimensión 3-Gestión con Valor'!Área_de_impresión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Arias Chaparro</dc:creator>
  <cp:lastModifiedBy>Mery Brigeth Melguizo Báez</cp:lastModifiedBy>
  <dcterms:created xsi:type="dcterms:W3CDTF">2025-01-15T18:46:04Z</dcterms:created>
  <dcterms:modified xsi:type="dcterms:W3CDTF">2026-02-24T13:17:21Z</dcterms:modified>
</cp:coreProperties>
</file>